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hesseltine\Desktop\"/>
    </mc:Choice>
  </mc:AlternateContent>
  <bookViews>
    <workbookView xWindow="0" yWindow="0" windowWidth="24000" windowHeight="9735" firstSheet="5" activeTab="9"/>
  </bookViews>
  <sheets>
    <sheet name="Revenue and Expense Summary" sheetId="1" r:id="rId1"/>
    <sheet name="Tax Levy" sheetId="2" r:id="rId2"/>
    <sheet name="003-EMA" sheetId="3" r:id="rId3"/>
    <sheet name="004-PRCC" sheetId="4" r:id="rId4"/>
    <sheet name="005 - DA" sheetId="5" r:id="rId5"/>
    <sheet name="006 - Administration" sheetId="6" r:id="rId6"/>
    <sheet name="007- Finance" sheetId="7" r:id="rId7"/>
    <sheet name="008 - Buildings and Grounds" sheetId="8" r:id="rId8"/>
    <sheet name="009 - Jail" sheetId="18" r:id="rId9"/>
    <sheet name="010 - Deeds" sheetId="9" r:id="rId10"/>
    <sheet name="011 - Probate" sheetId="10" r:id="rId11"/>
    <sheet name="012 - Sheriff" sheetId="11" r:id="rId12"/>
    <sheet name="013 - Civil Process" sheetId="12" r:id="rId13"/>
    <sheet name="014 - UT Administration" sheetId="13" r:id="rId14"/>
    <sheet name="015 - IT" sheetId="14" r:id="rId15"/>
    <sheet name="018 - MSR Retirees" sheetId="15" r:id="rId16"/>
    <sheet name="019 - Health and Safety" sheetId="16" r:id="rId17"/>
    <sheet name="Depts. 22-40" sheetId="17" r:id="rId18"/>
  </sheets>
  <definedNames>
    <definedName name="_xlnm.Print_Area" localSheetId="2">'003-EMA'!$A:$J</definedName>
    <definedName name="_xlnm.Print_Area" localSheetId="3">'004-PRCC'!$A:$J</definedName>
    <definedName name="_xlnm.Print_Area" localSheetId="4">'005 - DA'!$A:$J</definedName>
    <definedName name="_xlnm.Print_Area" localSheetId="5">'006 - Administration'!$A:$I</definedName>
    <definedName name="_xlnm.Print_Area" localSheetId="6">'007- Finance'!$A:$I</definedName>
    <definedName name="_xlnm.Print_Area" localSheetId="7">'008 - Buildings and Grounds'!$A:$I</definedName>
    <definedName name="_xlnm.Print_Area" localSheetId="8">'009 - Jail'!$A:$J</definedName>
    <definedName name="_xlnm.Print_Area" localSheetId="9">'010 - Deeds'!$A:$I</definedName>
    <definedName name="_xlnm.Print_Area" localSheetId="10">'011 - Probate'!$A:$I</definedName>
    <definedName name="_xlnm.Print_Area" localSheetId="11">'012 - Sheriff'!$A:$J</definedName>
    <definedName name="_xlnm.Print_Area" localSheetId="12">'013 - Civil Process'!$A:$I</definedName>
    <definedName name="_xlnm.Print_Area" localSheetId="13">'014 - UT Administration'!$A:$I</definedName>
    <definedName name="_xlnm.Print_Area" localSheetId="14">'015 - IT'!$A:$J</definedName>
    <definedName name="_xlnm.Print_Area" localSheetId="15">'018 - MSR Retirees'!$A$1:$J$8</definedName>
    <definedName name="_xlnm.Print_Area" localSheetId="16">'019 - Health and Safety'!$A$1:$J$13</definedName>
    <definedName name="_xlnm.Print_Area" localSheetId="17">'Depts. 22-40'!$A$2:$I$8</definedName>
    <definedName name="_xlnm.Print_Area" localSheetId="0">'Revenue and Expense Summary'!$A$1:$J$37</definedName>
    <definedName name="_xlnm.Print_Area" localSheetId="1">'Tax Levy'!$A:$H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9" l="1"/>
  <c r="A2" i="7" l="1"/>
  <c r="F23" i="12" l="1"/>
  <c r="G32" i="11"/>
  <c r="G79" i="4" l="1"/>
  <c r="Q15" i="18" l="1"/>
  <c r="P15" i="18"/>
  <c r="R15" i="18"/>
  <c r="G74" i="17" l="1"/>
  <c r="F74" i="17"/>
  <c r="E74" i="17"/>
  <c r="D74" i="17"/>
  <c r="C74" i="17"/>
  <c r="H187" i="18" l="1"/>
  <c r="M9" i="12" l="1"/>
  <c r="M11" i="12" s="1"/>
  <c r="N9" i="12"/>
  <c r="O9" i="12"/>
  <c r="P9" i="12"/>
  <c r="P11" i="12" s="1"/>
  <c r="Q9" i="12"/>
  <c r="Q11" i="12" s="1"/>
  <c r="S11" i="12" s="1"/>
  <c r="N11" i="12"/>
  <c r="O11" i="12"/>
  <c r="P29" i="18" l="1"/>
  <c r="H180" i="18" l="1"/>
  <c r="H23" i="18" l="1"/>
  <c r="O15" i="18"/>
  <c r="N15" i="18"/>
  <c r="L2" i="18"/>
  <c r="D99" i="18"/>
  <c r="E99" i="18"/>
  <c r="B2" i="18"/>
  <c r="H222" i="18"/>
  <c r="J222" i="18" s="1"/>
  <c r="G222" i="18"/>
  <c r="F222" i="18"/>
  <c r="E222" i="18"/>
  <c r="D222" i="18"/>
  <c r="H213" i="18"/>
  <c r="G213" i="18"/>
  <c r="F213" i="18"/>
  <c r="E213" i="18"/>
  <c r="D213" i="18"/>
  <c r="G187" i="18"/>
  <c r="F187" i="18"/>
  <c r="J187" i="18" s="1"/>
  <c r="E187" i="18"/>
  <c r="D187" i="18"/>
  <c r="G180" i="18"/>
  <c r="F180" i="18"/>
  <c r="J180" i="18" s="1"/>
  <c r="E180" i="18"/>
  <c r="E189" i="18" s="1"/>
  <c r="E199" i="18" s="1"/>
  <c r="D180" i="18"/>
  <c r="G159" i="18"/>
  <c r="F159" i="18"/>
  <c r="J159" i="18" s="1"/>
  <c r="E159" i="18"/>
  <c r="D159" i="18"/>
  <c r="H157" i="18"/>
  <c r="G157" i="18"/>
  <c r="F157" i="18"/>
  <c r="E157" i="18"/>
  <c r="D157" i="18"/>
  <c r="H154" i="18"/>
  <c r="J154" i="18" s="1"/>
  <c r="G154" i="18"/>
  <c r="F154" i="18"/>
  <c r="E154" i="18"/>
  <c r="D154" i="18"/>
  <c r="H150" i="18"/>
  <c r="J150" i="18" s="1"/>
  <c r="G150" i="18"/>
  <c r="F150" i="18"/>
  <c r="E150" i="18"/>
  <c r="D150" i="18"/>
  <c r="H129" i="18"/>
  <c r="G129" i="18"/>
  <c r="F129" i="18"/>
  <c r="E129" i="18"/>
  <c r="D129" i="18"/>
  <c r="H126" i="18"/>
  <c r="G126" i="18"/>
  <c r="F126" i="18"/>
  <c r="E126" i="18"/>
  <c r="D126" i="18"/>
  <c r="H119" i="18"/>
  <c r="J119" i="18" s="1"/>
  <c r="G119" i="18"/>
  <c r="F119" i="18"/>
  <c r="E119" i="18"/>
  <c r="D119" i="18"/>
  <c r="H114" i="18"/>
  <c r="J114" i="18" s="1"/>
  <c r="G114" i="18"/>
  <c r="F114" i="18"/>
  <c r="E114" i="18"/>
  <c r="D114" i="18"/>
  <c r="H99" i="18"/>
  <c r="G99" i="18"/>
  <c r="F99" i="18"/>
  <c r="H97" i="18"/>
  <c r="J97" i="18" s="1"/>
  <c r="G97" i="18"/>
  <c r="F97" i="18"/>
  <c r="E97" i="18"/>
  <c r="D97" i="18"/>
  <c r="H84" i="18"/>
  <c r="G84" i="18"/>
  <c r="F84" i="18"/>
  <c r="E84" i="18"/>
  <c r="D84" i="18"/>
  <c r="H80" i="18"/>
  <c r="G80" i="18"/>
  <c r="F80" i="18"/>
  <c r="E80" i="18"/>
  <c r="D80" i="18"/>
  <c r="H64" i="18"/>
  <c r="G64" i="18"/>
  <c r="F64" i="18"/>
  <c r="E64" i="18"/>
  <c r="D64" i="18"/>
  <c r="H58" i="18"/>
  <c r="G58" i="18"/>
  <c r="F58" i="18"/>
  <c r="E58" i="18"/>
  <c r="D58" i="18"/>
  <c r="H51" i="18"/>
  <c r="G51" i="18"/>
  <c r="F51" i="18"/>
  <c r="E51" i="18"/>
  <c r="D51" i="18"/>
  <c r="H33" i="18"/>
  <c r="G33" i="18"/>
  <c r="F33" i="18"/>
  <c r="E33" i="18"/>
  <c r="D33" i="18"/>
  <c r="G23" i="18"/>
  <c r="F23" i="18"/>
  <c r="E23" i="18"/>
  <c r="D23" i="18"/>
  <c r="C68" i="1"/>
  <c r="G55" i="1" s="1"/>
  <c r="I55" i="1" s="1"/>
  <c r="J126" i="18" l="1"/>
  <c r="J157" i="18"/>
  <c r="J129" i="18"/>
  <c r="J213" i="18"/>
  <c r="G224" i="18"/>
  <c r="D34" i="18"/>
  <c r="E34" i="18"/>
  <c r="D224" i="18"/>
  <c r="J99" i="18"/>
  <c r="H224" i="18"/>
  <c r="J80" i="18"/>
  <c r="J64" i="18"/>
  <c r="J51" i="18"/>
  <c r="J58" i="18"/>
  <c r="J33" i="18"/>
  <c r="F34" i="18"/>
  <c r="F121" i="18"/>
  <c r="D189" i="18"/>
  <c r="D199" i="18" s="1"/>
  <c r="H189" i="18"/>
  <c r="H199" i="18" s="1"/>
  <c r="F224" i="18"/>
  <c r="E224" i="18"/>
  <c r="D121" i="18"/>
  <c r="H121" i="18"/>
  <c r="G121" i="18"/>
  <c r="G161" i="18"/>
  <c r="E161" i="18"/>
  <c r="E121" i="18"/>
  <c r="D161" i="18"/>
  <c r="H161" i="18"/>
  <c r="F161" i="18"/>
  <c r="F189" i="18"/>
  <c r="F199" i="18" s="1"/>
  <c r="G34" i="18"/>
  <c r="G189" i="18"/>
  <c r="G199" i="18" s="1"/>
  <c r="D233" i="18" l="1"/>
  <c r="J224" i="18"/>
  <c r="D231" i="18"/>
  <c r="J161" i="18"/>
  <c r="D232" i="18"/>
  <c r="F226" i="18"/>
  <c r="D230" i="18"/>
  <c r="J121" i="18"/>
  <c r="E226" i="18"/>
  <c r="D226" i="18"/>
  <c r="G226" i="18"/>
  <c r="J199" i="18" l="1"/>
  <c r="H32" i="11"/>
  <c r="F32" i="11"/>
  <c r="E32" i="11"/>
  <c r="D32" i="11"/>
  <c r="F32" i="1"/>
  <c r="F31" i="1"/>
  <c r="F29" i="1"/>
  <c r="F28" i="1"/>
  <c r="F27" i="1"/>
  <c r="F26" i="1"/>
  <c r="F25" i="1"/>
  <c r="F24" i="1"/>
  <c r="F23" i="1"/>
  <c r="F22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2" i="1"/>
  <c r="D11" i="1"/>
  <c r="D10" i="1"/>
  <c r="D9" i="1"/>
  <c r="D8" i="1"/>
  <c r="D7" i="1"/>
  <c r="D41" i="17"/>
  <c r="F13" i="16"/>
  <c r="D13" i="16"/>
  <c r="G115" i="8"/>
  <c r="F115" i="8"/>
  <c r="E115" i="8"/>
  <c r="D115" i="8"/>
  <c r="C115" i="8"/>
  <c r="D51" i="8"/>
  <c r="H64" i="13" l="1"/>
  <c r="G91" i="14" l="1"/>
  <c r="E11" i="14"/>
  <c r="D12" i="10" l="1"/>
  <c r="F12" i="10"/>
  <c r="G12" i="10"/>
  <c r="E12" i="10"/>
  <c r="C12" i="10"/>
  <c r="D31" i="9"/>
  <c r="D46" i="9"/>
  <c r="D12" i="9"/>
  <c r="F12" i="9"/>
  <c r="E12" i="9"/>
  <c r="C12" i="9"/>
  <c r="C68" i="9"/>
  <c r="D60" i="7" l="1"/>
  <c r="D11" i="7"/>
  <c r="F77" i="7"/>
  <c r="G26" i="6" l="1"/>
  <c r="G14" i="6"/>
  <c r="D112" i="6"/>
  <c r="F14" i="6"/>
  <c r="D14" i="6"/>
  <c r="E14" i="6"/>
  <c r="C14" i="6"/>
  <c r="Q10" i="6"/>
  <c r="G45" i="5" l="1"/>
  <c r="F150" i="4" l="1"/>
  <c r="J67" i="4"/>
  <c r="J91" i="4"/>
  <c r="J125" i="4"/>
  <c r="H46" i="4" l="1"/>
  <c r="G46" i="4"/>
  <c r="F46" i="4"/>
  <c r="E46" i="4"/>
  <c r="D46" i="4"/>
  <c r="F23" i="4"/>
  <c r="H23" i="4"/>
  <c r="J23" i="4" s="1"/>
  <c r="Q9" i="4" l="1"/>
  <c r="E57" i="1" l="1"/>
  <c r="C57" i="1"/>
  <c r="G22" i="3"/>
  <c r="G68" i="9" l="1"/>
  <c r="F68" i="9"/>
  <c r="E68" i="9"/>
  <c r="D68" i="9"/>
  <c r="I139" i="17" l="1"/>
  <c r="I17" i="17"/>
  <c r="J132" i="4"/>
  <c r="J111" i="4"/>
  <c r="J97" i="4"/>
  <c r="J79" i="4"/>
  <c r="J62" i="4"/>
  <c r="B2" i="16" l="1"/>
  <c r="I68" i="9"/>
  <c r="I128" i="17"/>
  <c r="I97" i="17"/>
  <c r="I86" i="17"/>
  <c r="I29" i="17"/>
  <c r="I8" i="17"/>
  <c r="G23" i="4" l="1"/>
  <c r="J46" i="4" l="1"/>
  <c r="F1" i="2"/>
  <c r="D40" i="1"/>
  <c r="D1" i="1"/>
  <c r="K2" i="6" l="1"/>
  <c r="M2" i="5"/>
  <c r="L2" i="3" l="1"/>
  <c r="B2" i="3"/>
  <c r="A133" i="17" l="1"/>
  <c r="A122" i="17"/>
  <c r="A91" i="17"/>
  <c r="A33" i="17"/>
  <c r="A104" i="17"/>
  <c r="A80" i="17"/>
  <c r="A57" i="17"/>
  <c r="A44" i="17"/>
  <c r="A23" i="17"/>
  <c r="A11" i="17"/>
  <c r="A3" i="17"/>
  <c r="J32" i="11" l="1"/>
  <c r="P9" i="3"/>
  <c r="F6" i="2" l="1"/>
  <c r="G32" i="1"/>
  <c r="G31" i="1"/>
  <c r="G29" i="1"/>
  <c r="G28" i="1"/>
  <c r="G27" i="1"/>
  <c r="G24" i="1"/>
  <c r="G23" i="1"/>
  <c r="G22" i="1"/>
  <c r="E117" i="17" l="1"/>
  <c r="I74" i="17"/>
  <c r="E52" i="17"/>
  <c r="E41" i="17"/>
  <c r="C117" i="17"/>
  <c r="C52" i="17"/>
  <c r="C41" i="17"/>
  <c r="L2" i="4" l="1"/>
  <c r="F11" i="16" l="1"/>
  <c r="D11" i="16"/>
  <c r="B2" i="15"/>
  <c r="K2" i="12"/>
  <c r="A2" i="12"/>
  <c r="K2" i="13"/>
  <c r="A2" i="13"/>
  <c r="E87" i="13"/>
  <c r="E82" i="13"/>
  <c r="E78" i="13"/>
  <c r="E62" i="13"/>
  <c r="E58" i="13"/>
  <c r="E52" i="13"/>
  <c r="E48" i="13"/>
  <c r="E44" i="13"/>
  <c r="E20" i="13"/>
  <c r="E10" i="13"/>
  <c r="C87" i="13"/>
  <c r="C82" i="13"/>
  <c r="C78" i="13"/>
  <c r="C62" i="13"/>
  <c r="C58" i="13"/>
  <c r="C52" i="13"/>
  <c r="C48" i="13"/>
  <c r="C44" i="13"/>
  <c r="C20" i="13"/>
  <c r="C10" i="13"/>
  <c r="H8" i="15"/>
  <c r="G20" i="1" s="1"/>
  <c r="G8" i="15"/>
  <c r="F20" i="1" s="1"/>
  <c r="F8" i="15"/>
  <c r="E8" i="15"/>
  <c r="J8" i="15" l="1"/>
  <c r="E64" i="13"/>
  <c r="C64" i="13"/>
  <c r="E22" i="13"/>
  <c r="E89" i="13"/>
  <c r="C22" i="13"/>
  <c r="C89" i="13"/>
  <c r="G23" i="12"/>
  <c r="E91" i="13" l="1"/>
  <c r="C91" i="13"/>
  <c r="E94" i="12"/>
  <c r="E96" i="12" s="1"/>
  <c r="E85" i="12"/>
  <c r="E81" i="12"/>
  <c r="E77" i="12"/>
  <c r="E87" i="12" s="1"/>
  <c r="E66" i="12"/>
  <c r="E60" i="12"/>
  <c r="E54" i="12"/>
  <c r="E50" i="12"/>
  <c r="E46" i="12"/>
  <c r="E23" i="12"/>
  <c r="I23" i="12" s="1"/>
  <c r="E12" i="12"/>
  <c r="C94" i="12"/>
  <c r="C96" i="12" s="1"/>
  <c r="C85" i="12"/>
  <c r="C81" i="12"/>
  <c r="C77" i="12"/>
  <c r="C66" i="12"/>
  <c r="C60" i="12"/>
  <c r="C54" i="12"/>
  <c r="C50" i="12"/>
  <c r="C46" i="12"/>
  <c r="C23" i="12"/>
  <c r="C12" i="12"/>
  <c r="D12" i="12"/>
  <c r="D23" i="12"/>
  <c r="D46" i="12"/>
  <c r="D50" i="12"/>
  <c r="D54" i="12"/>
  <c r="D60" i="12"/>
  <c r="D66" i="12"/>
  <c r="D77" i="12"/>
  <c r="D81" i="12"/>
  <c r="D85" i="12"/>
  <c r="D96" i="12"/>
  <c r="C87" i="12" l="1"/>
  <c r="C68" i="12"/>
  <c r="E68" i="12"/>
  <c r="E25" i="12"/>
  <c r="C25" i="12"/>
  <c r="D25" i="12"/>
  <c r="D87" i="12"/>
  <c r="D68" i="12"/>
  <c r="C98" i="12" l="1"/>
  <c r="E98" i="12"/>
  <c r="D98" i="12"/>
  <c r="E120" i="11" l="1"/>
  <c r="G46" i="11"/>
  <c r="F46" i="11"/>
  <c r="E46" i="11"/>
  <c r="D46" i="11"/>
  <c r="H46" i="11" l="1"/>
  <c r="J46" i="11" s="1"/>
  <c r="L2" i="11"/>
  <c r="B2" i="11"/>
  <c r="F153" i="11"/>
  <c r="F155" i="11" s="1"/>
  <c r="F134" i="11"/>
  <c r="F129" i="11"/>
  <c r="F124" i="11"/>
  <c r="F120" i="11"/>
  <c r="F111" i="11"/>
  <c r="F95" i="11"/>
  <c r="F89" i="11"/>
  <c r="F82" i="11"/>
  <c r="F65" i="11"/>
  <c r="F60" i="11"/>
  <c r="F53" i="11"/>
  <c r="F20" i="11"/>
  <c r="D153" i="11"/>
  <c r="D155" i="11" s="1"/>
  <c r="D134" i="11"/>
  <c r="D129" i="11"/>
  <c r="D124" i="11"/>
  <c r="D120" i="11"/>
  <c r="D111" i="11"/>
  <c r="D95" i="11"/>
  <c r="D89" i="11"/>
  <c r="D82" i="11"/>
  <c r="D65" i="11"/>
  <c r="D60" i="11"/>
  <c r="D53" i="11"/>
  <c r="D20" i="11"/>
  <c r="P11" i="11"/>
  <c r="N11" i="11"/>
  <c r="K2" i="10"/>
  <c r="A2" i="10"/>
  <c r="O9" i="10"/>
  <c r="M9" i="10"/>
  <c r="E119" i="10"/>
  <c r="E121" i="10" s="1"/>
  <c r="E112" i="10"/>
  <c r="E93" i="10"/>
  <c r="E85" i="10"/>
  <c r="E80" i="10"/>
  <c r="E67" i="10"/>
  <c r="E63" i="10"/>
  <c r="E60" i="10"/>
  <c r="E56" i="10"/>
  <c r="E48" i="10"/>
  <c r="E24" i="10"/>
  <c r="C119" i="10"/>
  <c r="C121" i="10" s="1"/>
  <c r="C112" i="10"/>
  <c r="C93" i="10"/>
  <c r="C85" i="10"/>
  <c r="C80" i="10"/>
  <c r="C67" i="10"/>
  <c r="C63" i="10"/>
  <c r="C60" i="10"/>
  <c r="C56" i="10"/>
  <c r="C48" i="10"/>
  <c r="C24" i="10"/>
  <c r="E113" i="9"/>
  <c r="E90" i="9"/>
  <c r="E86" i="9"/>
  <c r="E77" i="9"/>
  <c r="E59" i="9"/>
  <c r="E55" i="9"/>
  <c r="E51" i="9"/>
  <c r="E46" i="9"/>
  <c r="E31" i="9"/>
  <c r="E23" i="9"/>
  <c r="C113" i="9"/>
  <c r="C90" i="9"/>
  <c r="C86" i="9"/>
  <c r="C77" i="9"/>
  <c r="C59" i="9"/>
  <c r="C55" i="9"/>
  <c r="C51" i="9"/>
  <c r="C46" i="9"/>
  <c r="C31" i="9"/>
  <c r="C23" i="9"/>
  <c r="O9" i="9"/>
  <c r="M9" i="9"/>
  <c r="K2" i="9"/>
  <c r="A2" i="9"/>
  <c r="C114" i="10" l="1"/>
  <c r="E26" i="10"/>
  <c r="D34" i="11"/>
  <c r="D136" i="11"/>
  <c r="F97" i="11"/>
  <c r="D97" i="11"/>
  <c r="F34" i="11"/>
  <c r="F136" i="11"/>
  <c r="C26" i="10"/>
  <c r="E114" i="10"/>
  <c r="C87" i="10"/>
  <c r="E87" i="10"/>
  <c r="C25" i="9"/>
  <c r="E25" i="9"/>
  <c r="E92" i="9"/>
  <c r="E79" i="9"/>
  <c r="C79" i="9"/>
  <c r="C92" i="9"/>
  <c r="A2" i="8"/>
  <c r="E123" i="8"/>
  <c r="E111" i="8"/>
  <c r="E101" i="8"/>
  <c r="E97" i="8"/>
  <c r="E90" i="8"/>
  <c r="E83" i="8"/>
  <c r="E78" i="8"/>
  <c r="E63" i="8"/>
  <c r="E51" i="8"/>
  <c r="E45" i="8"/>
  <c r="E22" i="8"/>
  <c r="E11" i="8"/>
  <c r="C123" i="8"/>
  <c r="C111" i="8"/>
  <c r="C101" i="8"/>
  <c r="C97" i="8"/>
  <c r="C90" i="8"/>
  <c r="C117" i="8" s="1"/>
  <c r="C83" i="8"/>
  <c r="C78" i="8"/>
  <c r="C63" i="8"/>
  <c r="C51" i="8"/>
  <c r="C45" i="8"/>
  <c r="C22" i="8"/>
  <c r="C11" i="8"/>
  <c r="E117" i="8" l="1"/>
  <c r="C123" i="10"/>
  <c r="D157" i="11"/>
  <c r="F157" i="11"/>
  <c r="E123" i="10"/>
  <c r="E115" i="9"/>
  <c r="C115" i="9"/>
  <c r="C85" i="8"/>
  <c r="E85" i="8"/>
  <c r="E24" i="8"/>
  <c r="C24" i="8"/>
  <c r="C125" i="8" l="1"/>
  <c r="E125" i="8"/>
  <c r="E85" i="7"/>
  <c r="E77" i="7"/>
  <c r="E79" i="7" s="1"/>
  <c r="E64" i="7"/>
  <c r="E60" i="7"/>
  <c r="E53" i="7"/>
  <c r="E49" i="7"/>
  <c r="E45" i="7"/>
  <c r="E28" i="7"/>
  <c r="E21" i="7"/>
  <c r="E11" i="7"/>
  <c r="C85" i="7"/>
  <c r="C77" i="7"/>
  <c r="C79" i="7" s="1"/>
  <c r="C64" i="7"/>
  <c r="C60" i="7"/>
  <c r="C53" i="7"/>
  <c r="C49" i="7"/>
  <c r="C45" i="7"/>
  <c r="C28" i="7"/>
  <c r="C21" i="7"/>
  <c r="C11" i="7"/>
  <c r="C66" i="7" l="1"/>
  <c r="E66" i="7"/>
  <c r="C22" i="7"/>
  <c r="E22" i="7"/>
  <c r="A2" i="6"/>
  <c r="O10" i="6"/>
  <c r="M10" i="6"/>
  <c r="E122" i="6"/>
  <c r="E112" i="6"/>
  <c r="E98" i="6"/>
  <c r="E94" i="6"/>
  <c r="E86" i="6"/>
  <c r="E81" i="6"/>
  <c r="E67" i="6"/>
  <c r="E62" i="6"/>
  <c r="E57" i="6"/>
  <c r="E52" i="6"/>
  <c r="E45" i="6"/>
  <c r="E26" i="6"/>
  <c r="C122" i="6"/>
  <c r="C112" i="6"/>
  <c r="C98" i="6"/>
  <c r="C94" i="6"/>
  <c r="C86" i="6"/>
  <c r="C81" i="6"/>
  <c r="C67" i="6"/>
  <c r="C62" i="6"/>
  <c r="C57" i="6"/>
  <c r="C52" i="6"/>
  <c r="C45" i="6"/>
  <c r="C26" i="6"/>
  <c r="E59" i="5"/>
  <c r="O11" i="5"/>
  <c r="B2" i="5"/>
  <c r="F127" i="5"/>
  <c r="F116" i="5"/>
  <c r="F111" i="5"/>
  <c r="F96" i="5"/>
  <c r="F90" i="5"/>
  <c r="F83" i="5"/>
  <c r="F78" i="5"/>
  <c r="F63" i="5"/>
  <c r="F59" i="5"/>
  <c r="F53" i="5"/>
  <c r="F45" i="5"/>
  <c r="F27" i="5"/>
  <c r="F15" i="5"/>
  <c r="D127" i="5"/>
  <c r="D116" i="5"/>
  <c r="D111" i="5"/>
  <c r="D96" i="5"/>
  <c r="D90" i="5"/>
  <c r="D83" i="5"/>
  <c r="D78" i="5"/>
  <c r="D63" i="5"/>
  <c r="D59" i="5"/>
  <c r="D53" i="5"/>
  <c r="D45" i="5"/>
  <c r="D27" i="5"/>
  <c r="D15" i="5"/>
  <c r="C87" i="7" l="1"/>
  <c r="F118" i="5"/>
  <c r="E87" i="7"/>
  <c r="E28" i="6"/>
  <c r="E114" i="6"/>
  <c r="E88" i="6"/>
  <c r="C114" i="6"/>
  <c r="C28" i="6"/>
  <c r="C88" i="6"/>
  <c r="D98" i="5"/>
  <c r="F29" i="5"/>
  <c r="D118" i="5"/>
  <c r="F98" i="5"/>
  <c r="D29" i="5"/>
  <c r="B2" i="4"/>
  <c r="H55" i="4"/>
  <c r="J55" i="4" s="1"/>
  <c r="G55" i="4"/>
  <c r="F55" i="4"/>
  <c r="E55" i="4"/>
  <c r="D55" i="4"/>
  <c r="E124" i="6" l="1"/>
  <c r="C124" i="6"/>
  <c r="D129" i="5"/>
  <c r="F129" i="5"/>
  <c r="T7" i="14"/>
  <c r="B2" i="14"/>
  <c r="F112" i="14"/>
  <c r="F114" i="14" s="1"/>
  <c r="F95" i="14"/>
  <c r="F91" i="14"/>
  <c r="F86" i="14"/>
  <c r="F77" i="14"/>
  <c r="F68" i="14"/>
  <c r="F62" i="14"/>
  <c r="F55" i="14"/>
  <c r="F51" i="14"/>
  <c r="F46" i="14"/>
  <c r="F29" i="14"/>
  <c r="F22" i="14"/>
  <c r="F11" i="14"/>
  <c r="E112" i="14"/>
  <c r="E114" i="14" s="1"/>
  <c r="D112" i="14"/>
  <c r="D114" i="14" s="1"/>
  <c r="E95" i="14"/>
  <c r="D95" i="14"/>
  <c r="E91" i="14"/>
  <c r="D91" i="14"/>
  <c r="E86" i="14"/>
  <c r="D86" i="14"/>
  <c r="E77" i="14"/>
  <c r="D77" i="14"/>
  <c r="E68" i="14"/>
  <c r="D68" i="14"/>
  <c r="E62" i="14"/>
  <c r="D62" i="14"/>
  <c r="E55" i="14"/>
  <c r="D55" i="14"/>
  <c r="E51" i="14"/>
  <c r="D51" i="14"/>
  <c r="E46" i="14"/>
  <c r="D46" i="14"/>
  <c r="E29" i="14"/>
  <c r="D29" i="14"/>
  <c r="E22" i="14"/>
  <c r="D22" i="14"/>
  <c r="D11" i="14"/>
  <c r="E98" i="14" l="1"/>
  <c r="F24" i="14"/>
  <c r="F98" i="14"/>
  <c r="D79" i="14"/>
  <c r="F79" i="14"/>
  <c r="D24" i="14"/>
  <c r="E79" i="14"/>
  <c r="D98" i="14"/>
  <c r="E24" i="14"/>
  <c r="F116" i="14" l="1"/>
  <c r="E116" i="14"/>
  <c r="D116" i="14"/>
  <c r="P9" i="4"/>
  <c r="N9" i="4"/>
  <c r="F148" i="4"/>
  <c r="F132" i="4"/>
  <c r="F128" i="4"/>
  <c r="F125" i="4"/>
  <c r="F118" i="4"/>
  <c r="F111" i="4"/>
  <c r="F97" i="4"/>
  <c r="F91" i="4"/>
  <c r="F83" i="4"/>
  <c r="F79" i="4"/>
  <c r="F67" i="4"/>
  <c r="F62" i="4"/>
  <c r="D148" i="4"/>
  <c r="D132" i="4"/>
  <c r="D128" i="4"/>
  <c r="D125" i="4"/>
  <c r="D118" i="4"/>
  <c r="D111" i="4"/>
  <c r="D97" i="4"/>
  <c r="D91" i="4"/>
  <c r="D83" i="4"/>
  <c r="D79" i="4"/>
  <c r="D67" i="4"/>
  <c r="D62" i="4"/>
  <c r="D23" i="4"/>
  <c r="F125" i="3"/>
  <c r="R9" i="3"/>
  <c r="G45" i="1" s="1"/>
  <c r="I45" i="1" s="1"/>
  <c r="F116" i="3"/>
  <c r="F111" i="3"/>
  <c r="F99" i="3"/>
  <c r="F93" i="3"/>
  <c r="F86" i="3"/>
  <c r="F80" i="3"/>
  <c r="F63" i="3"/>
  <c r="F59" i="3"/>
  <c r="F55" i="3"/>
  <c r="F51" i="3"/>
  <c r="F45" i="3"/>
  <c r="F22" i="3"/>
  <c r="F11" i="3"/>
  <c r="I13" i="1"/>
  <c r="J13" i="1" s="1"/>
  <c r="I20" i="1"/>
  <c r="J20" i="1" s="1"/>
  <c r="I22" i="1"/>
  <c r="J22" i="1" s="1"/>
  <c r="I23" i="1"/>
  <c r="J23" i="1" s="1"/>
  <c r="I24" i="1"/>
  <c r="J24" i="1" s="1"/>
  <c r="I27" i="1"/>
  <c r="J27" i="1" s="1"/>
  <c r="I28" i="1"/>
  <c r="J28" i="1" s="1"/>
  <c r="I29" i="1"/>
  <c r="J29" i="1" s="1"/>
  <c r="I31" i="1"/>
  <c r="J31" i="1" s="1"/>
  <c r="I32" i="1"/>
  <c r="J32" i="1" s="1"/>
  <c r="F134" i="4" l="1"/>
  <c r="F113" i="4"/>
  <c r="D113" i="4"/>
  <c r="D134" i="4"/>
  <c r="T9" i="3"/>
  <c r="F118" i="3"/>
  <c r="F24" i="3"/>
  <c r="F88" i="3"/>
  <c r="G117" i="17"/>
  <c r="I117" i="17" s="1"/>
  <c r="F117" i="17"/>
  <c r="F30" i="1" s="1"/>
  <c r="D117" i="17"/>
  <c r="G52" i="17"/>
  <c r="F52" i="17"/>
  <c r="D52" i="17"/>
  <c r="G41" i="17"/>
  <c r="F41" i="17"/>
  <c r="G26" i="1" l="1"/>
  <c r="I26" i="1" s="1"/>
  <c r="J26" i="1" s="1"/>
  <c r="I52" i="17"/>
  <c r="I41" i="17"/>
  <c r="G25" i="1"/>
  <c r="I25" i="1" s="1"/>
  <c r="J25" i="1" s="1"/>
  <c r="G30" i="1"/>
  <c r="I30" i="1" s="1"/>
  <c r="J30" i="1" s="1"/>
  <c r="F127" i="3"/>
  <c r="H11" i="16"/>
  <c r="H13" i="16" s="1"/>
  <c r="G11" i="16"/>
  <c r="G13" i="16" s="1"/>
  <c r="F21" i="1" s="1"/>
  <c r="E11" i="16"/>
  <c r="E13" i="16" s="1"/>
  <c r="G21" i="1" l="1"/>
  <c r="I21" i="1" s="1"/>
  <c r="J21" i="1" s="1"/>
  <c r="H112" i="14" l="1"/>
  <c r="H114" i="14" s="1"/>
  <c r="G112" i="14"/>
  <c r="G114" i="14" s="1"/>
  <c r="H95" i="14"/>
  <c r="J95" i="14" s="1"/>
  <c r="G95" i="14"/>
  <c r="H91" i="14"/>
  <c r="J91" i="14" s="1"/>
  <c r="H86" i="14"/>
  <c r="J86" i="14" s="1"/>
  <c r="G86" i="14"/>
  <c r="H77" i="14"/>
  <c r="J77" i="14" s="1"/>
  <c r="G77" i="14"/>
  <c r="H68" i="14"/>
  <c r="J68" i="14" s="1"/>
  <c r="G68" i="14"/>
  <c r="H62" i="14"/>
  <c r="J62" i="14" s="1"/>
  <c r="G62" i="14"/>
  <c r="H55" i="14"/>
  <c r="G55" i="14"/>
  <c r="H51" i="14"/>
  <c r="J51" i="14" s="1"/>
  <c r="G51" i="14"/>
  <c r="H46" i="14"/>
  <c r="J46" i="14" s="1"/>
  <c r="G46" i="14"/>
  <c r="H29" i="14"/>
  <c r="J29" i="14" s="1"/>
  <c r="G29" i="14"/>
  <c r="H22" i="14"/>
  <c r="J22" i="14" s="1"/>
  <c r="G22" i="14"/>
  <c r="H11" i="14"/>
  <c r="J11" i="14" s="1"/>
  <c r="G11" i="14"/>
  <c r="R9" i="14"/>
  <c r="Q9" i="14"/>
  <c r="F54" i="1" s="1"/>
  <c r="P9" i="14"/>
  <c r="O9" i="14"/>
  <c r="D54" i="1" s="1"/>
  <c r="N9" i="14"/>
  <c r="G98" i="14" l="1"/>
  <c r="G54" i="1"/>
  <c r="I54" i="1" s="1"/>
  <c r="T9" i="14"/>
  <c r="D125" i="14"/>
  <c r="J114" i="14"/>
  <c r="G79" i="14"/>
  <c r="H79" i="14"/>
  <c r="H98" i="14"/>
  <c r="J98" i="14" s="1"/>
  <c r="G24" i="14"/>
  <c r="H24" i="14"/>
  <c r="D123" i="14" l="1"/>
  <c r="J79" i="14"/>
  <c r="D122" i="14"/>
  <c r="J24" i="14"/>
  <c r="G116" i="14"/>
  <c r="F19" i="1" s="1"/>
  <c r="D124" i="14"/>
  <c r="H116" i="14"/>
  <c r="G19" i="1" l="1"/>
  <c r="I19" i="1" s="1"/>
  <c r="J19" i="1" s="1"/>
  <c r="J116" i="14"/>
  <c r="D127" i="14"/>
  <c r="H127" i="14"/>
  <c r="G87" i="13" l="1"/>
  <c r="I87" i="13" s="1"/>
  <c r="F87" i="13"/>
  <c r="D87" i="13"/>
  <c r="G82" i="13"/>
  <c r="I82" i="13" s="1"/>
  <c r="F82" i="13"/>
  <c r="D82" i="13"/>
  <c r="G78" i="13"/>
  <c r="I78" i="13" s="1"/>
  <c r="F78" i="13"/>
  <c r="D78" i="13"/>
  <c r="G62" i="13"/>
  <c r="I62" i="13" s="1"/>
  <c r="F62" i="13"/>
  <c r="D62" i="13"/>
  <c r="G58" i="13"/>
  <c r="I58" i="13" s="1"/>
  <c r="F58" i="13"/>
  <c r="D58" i="13"/>
  <c r="G52" i="13"/>
  <c r="I52" i="13" s="1"/>
  <c r="F52" i="13"/>
  <c r="D52" i="13"/>
  <c r="G48" i="13"/>
  <c r="I48" i="13" s="1"/>
  <c r="F48" i="13"/>
  <c r="D48" i="13"/>
  <c r="G44" i="13"/>
  <c r="F44" i="13"/>
  <c r="D44" i="13"/>
  <c r="D64" i="13" s="1"/>
  <c r="G20" i="13"/>
  <c r="I20" i="13" s="1"/>
  <c r="F20" i="13"/>
  <c r="D20" i="13"/>
  <c r="G10" i="13"/>
  <c r="I10" i="13" s="1"/>
  <c r="F10" i="13"/>
  <c r="D10" i="13"/>
  <c r="Q9" i="13"/>
  <c r="P9" i="13"/>
  <c r="F53" i="1" s="1"/>
  <c r="O9" i="13"/>
  <c r="N9" i="13"/>
  <c r="D53" i="1" s="1"/>
  <c r="M9" i="13"/>
  <c r="F64" i="13" l="1"/>
  <c r="I44" i="13"/>
  <c r="G64" i="13"/>
  <c r="I64" i="13" s="1"/>
  <c r="G53" i="1"/>
  <c r="I53" i="1" s="1"/>
  <c r="S9" i="13"/>
  <c r="G89" i="13"/>
  <c r="F89" i="13"/>
  <c r="D89" i="13"/>
  <c r="F22" i="13"/>
  <c r="D22" i="13"/>
  <c r="G22" i="13"/>
  <c r="F91" i="13" l="1"/>
  <c r="F18" i="1" s="1"/>
  <c r="C97" i="13"/>
  <c r="I89" i="13"/>
  <c r="C96" i="13"/>
  <c r="C95" i="13"/>
  <c r="I22" i="13"/>
  <c r="D91" i="13"/>
  <c r="G91" i="13"/>
  <c r="C100" i="13" l="1"/>
  <c r="G18" i="1"/>
  <c r="I18" i="1" s="1"/>
  <c r="J18" i="1" s="1"/>
  <c r="I91" i="13"/>
  <c r="G100" i="13"/>
  <c r="G94" i="12" l="1"/>
  <c r="F94" i="12"/>
  <c r="F96" i="12" s="1"/>
  <c r="G85" i="12"/>
  <c r="I85" i="12" s="1"/>
  <c r="F85" i="12"/>
  <c r="G81" i="12"/>
  <c r="I81" i="12" s="1"/>
  <c r="F81" i="12"/>
  <c r="G77" i="12"/>
  <c r="I77" i="12" s="1"/>
  <c r="F77" i="12"/>
  <c r="G66" i="12"/>
  <c r="I66" i="12" s="1"/>
  <c r="F66" i="12"/>
  <c r="G60" i="12"/>
  <c r="I60" i="12" s="1"/>
  <c r="F60" i="12"/>
  <c r="G54" i="12"/>
  <c r="I54" i="12" s="1"/>
  <c r="F54" i="12"/>
  <c r="G50" i="12"/>
  <c r="I50" i="12" s="1"/>
  <c r="F50" i="12"/>
  <c r="G46" i="12"/>
  <c r="I46" i="12" s="1"/>
  <c r="F46" i="12"/>
  <c r="G12" i="12"/>
  <c r="I12" i="12" s="1"/>
  <c r="F12" i="12"/>
  <c r="G52" i="1"/>
  <c r="I52" i="1" s="1"/>
  <c r="F52" i="1"/>
  <c r="D52" i="1"/>
  <c r="G96" i="12" l="1"/>
  <c r="I94" i="12"/>
  <c r="G68" i="12"/>
  <c r="F87" i="12"/>
  <c r="F68" i="12"/>
  <c r="G87" i="12"/>
  <c r="I87" i="12" s="1"/>
  <c r="G25" i="12"/>
  <c r="I25" i="12" s="1"/>
  <c r="F25" i="12"/>
  <c r="C110" i="12" l="1"/>
  <c r="I68" i="12"/>
  <c r="C112" i="12"/>
  <c r="I96" i="12"/>
  <c r="C109" i="12"/>
  <c r="C111" i="12"/>
  <c r="F98" i="12"/>
  <c r="F17" i="1" s="1"/>
  <c r="G98" i="12"/>
  <c r="I98" i="12" s="1"/>
  <c r="G17" i="1" l="1"/>
  <c r="I17" i="1" s="1"/>
  <c r="J17" i="1" s="1"/>
  <c r="C114" i="12"/>
  <c r="G114" i="12"/>
  <c r="H153" i="11"/>
  <c r="J153" i="11" s="1"/>
  <c r="G153" i="11"/>
  <c r="G155" i="11" s="1"/>
  <c r="E153" i="11"/>
  <c r="E155" i="11" s="1"/>
  <c r="H134" i="11"/>
  <c r="J134" i="11" s="1"/>
  <c r="G134" i="11"/>
  <c r="E134" i="11"/>
  <c r="H129" i="11"/>
  <c r="J129" i="11" s="1"/>
  <c r="G129" i="11"/>
  <c r="E129" i="11"/>
  <c r="H124" i="11"/>
  <c r="J124" i="11" s="1"/>
  <c r="G124" i="11"/>
  <c r="E124" i="11"/>
  <c r="H120" i="11"/>
  <c r="J120" i="11" s="1"/>
  <c r="G120" i="11"/>
  <c r="H111" i="11"/>
  <c r="J111" i="11" s="1"/>
  <c r="G111" i="11"/>
  <c r="E111" i="11"/>
  <c r="H95" i="11"/>
  <c r="J95" i="11" s="1"/>
  <c r="G95" i="11"/>
  <c r="E95" i="11"/>
  <c r="H89" i="11"/>
  <c r="J89" i="11" s="1"/>
  <c r="G89" i="11"/>
  <c r="E89" i="11"/>
  <c r="H82" i="11"/>
  <c r="J82" i="11" s="1"/>
  <c r="G82" i="11"/>
  <c r="E82" i="11"/>
  <c r="H65" i="11"/>
  <c r="J65" i="11" s="1"/>
  <c r="G65" i="11"/>
  <c r="E65" i="11"/>
  <c r="H60" i="11"/>
  <c r="J60" i="11" s="1"/>
  <c r="G60" i="11"/>
  <c r="E60" i="11"/>
  <c r="H53" i="11"/>
  <c r="J53" i="11" s="1"/>
  <c r="G53" i="11"/>
  <c r="E53" i="11"/>
  <c r="H20" i="11"/>
  <c r="J20" i="11" s="1"/>
  <c r="G20" i="11"/>
  <c r="E20" i="11"/>
  <c r="R11" i="11"/>
  <c r="Q11" i="11"/>
  <c r="F51" i="1" s="1"/>
  <c r="O11" i="11"/>
  <c r="D51" i="1" s="1"/>
  <c r="G51" i="1" l="1"/>
  <c r="I51" i="1" s="1"/>
  <c r="T11" i="11"/>
  <c r="E136" i="11"/>
  <c r="H97" i="11"/>
  <c r="G34" i="11"/>
  <c r="E34" i="11"/>
  <c r="G136" i="11"/>
  <c r="G97" i="11"/>
  <c r="E97" i="11"/>
  <c r="H34" i="11"/>
  <c r="H136" i="11"/>
  <c r="H155" i="11"/>
  <c r="D166" i="11" l="1"/>
  <c r="J155" i="11"/>
  <c r="D164" i="11"/>
  <c r="J97" i="11"/>
  <c r="D165" i="11"/>
  <c r="J136" i="11"/>
  <c r="D163" i="11"/>
  <c r="J34" i="11"/>
  <c r="E157" i="11"/>
  <c r="D16" i="1" s="1"/>
  <c r="G157" i="11"/>
  <c r="F16" i="1" s="1"/>
  <c r="H157" i="11"/>
  <c r="D168" i="11" l="1"/>
  <c r="G16" i="1"/>
  <c r="I16" i="1" s="1"/>
  <c r="J16" i="1" s="1"/>
  <c r="J157" i="11"/>
  <c r="H168" i="11"/>
  <c r="G119" i="10" l="1"/>
  <c r="F119" i="10"/>
  <c r="F121" i="10" s="1"/>
  <c r="D119" i="10"/>
  <c r="D121" i="10" s="1"/>
  <c r="G112" i="10"/>
  <c r="I112" i="10" s="1"/>
  <c r="F112" i="10"/>
  <c r="D112" i="10"/>
  <c r="G93" i="10"/>
  <c r="I93" i="10" s="1"/>
  <c r="F93" i="10"/>
  <c r="D93" i="10"/>
  <c r="G85" i="10"/>
  <c r="I85" i="10" s="1"/>
  <c r="F85" i="10"/>
  <c r="D85" i="10"/>
  <c r="G80" i="10"/>
  <c r="I80" i="10" s="1"/>
  <c r="F80" i="10"/>
  <c r="D80" i="10"/>
  <c r="G67" i="10"/>
  <c r="I67" i="10" s="1"/>
  <c r="F67" i="10"/>
  <c r="D67" i="10"/>
  <c r="G63" i="10"/>
  <c r="F63" i="10"/>
  <c r="D63" i="10"/>
  <c r="G60" i="10"/>
  <c r="I60" i="10" s="1"/>
  <c r="F60" i="10"/>
  <c r="D60" i="10"/>
  <c r="G56" i="10"/>
  <c r="I56" i="10" s="1"/>
  <c r="F56" i="10"/>
  <c r="D56" i="10"/>
  <c r="G48" i="10"/>
  <c r="I48" i="10" s="1"/>
  <c r="F48" i="10"/>
  <c r="D48" i="10"/>
  <c r="G24" i="10"/>
  <c r="I24" i="10" s="1"/>
  <c r="F24" i="10"/>
  <c r="D24" i="10"/>
  <c r="I12" i="10"/>
  <c r="Q9" i="10"/>
  <c r="S9" i="10" s="1"/>
  <c r="P9" i="10"/>
  <c r="F50" i="1" s="1"/>
  <c r="N9" i="10"/>
  <c r="D50" i="1" s="1"/>
  <c r="F114" i="10" l="1"/>
  <c r="G121" i="10"/>
  <c r="I119" i="10"/>
  <c r="G50" i="1"/>
  <c r="I50" i="1" s="1"/>
  <c r="F26" i="10"/>
  <c r="G114" i="10"/>
  <c r="D114" i="10"/>
  <c r="F87" i="10"/>
  <c r="D87" i="10"/>
  <c r="G26" i="10"/>
  <c r="D26" i="10"/>
  <c r="G87" i="10"/>
  <c r="C129" i="10" l="1"/>
  <c r="I87" i="10"/>
  <c r="C130" i="10"/>
  <c r="I114" i="10"/>
  <c r="C131" i="10"/>
  <c r="I121" i="10"/>
  <c r="C128" i="10"/>
  <c r="I26" i="10"/>
  <c r="F123" i="10"/>
  <c r="F15" i="1" s="1"/>
  <c r="D123" i="10"/>
  <c r="G123" i="10"/>
  <c r="C133" i="10" l="1"/>
  <c r="G15" i="1"/>
  <c r="I15" i="1" s="1"/>
  <c r="J15" i="1" s="1"/>
  <c r="I123" i="10"/>
  <c r="G133" i="10"/>
  <c r="G113" i="9" l="1"/>
  <c r="I113" i="9" s="1"/>
  <c r="F113" i="9"/>
  <c r="D113" i="9"/>
  <c r="G90" i="9"/>
  <c r="I90" i="9" s="1"/>
  <c r="F90" i="9"/>
  <c r="D90" i="9"/>
  <c r="G86" i="9"/>
  <c r="I86" i="9" s="1"/>
  <c r="F86" i="9"/>
  <c r="D86" i="9"/>
  <c r="G77" i="9"/>
  <c r="I77" i="9" s="1"/>
  <c r="F77" i="9"/>
  <c r="D77" i="9"/>
  <c r="G59" i="9"/>
  <c r="I59" i="9" s="1"/>
  <c r="F59" i="9"/>
  <c r="D59" i="9"/>
  <c r="G55" i="9"/>
  <c r="I55" i="9" s="1"/>
  <c r="F55" i="9"/>
  <c r="D55" i="9"/>
  <c r="G51" i="9"/>
  <c r="I51" i="9" s="1"/>
  <c r="F51" i="9"/>
  <c r="D51" i="9"/>
  <c r="I46" i="9"/>
  <c r="F46" i="9"/>
  <c r="G31" i="9"/>
  <c r="I31" i="9" s="1"/>
  <c r="F31" i="9"/>
  <c r="G23" i="9"/>
  <c r="I23" i="9" s="1"/>
  <c r="F23" i="9"/>
  <c r="D23" i="9"/>
  <c r="G12" i="9"/>
  <c r="I12" i="9" s="1"/>
  <c r="Q9" i="9"/>
  <c r="G49" i="1" s="1"/>
  <c r="I49" i="1" s="1"/>
  <c r="P9" i="9"/>
  <c r="F49" i="1" s="1"/>
  <c r="N9" i="9"/>
  <c r="D49" i="1" s="1"/>
  <c r="G79" i="9" l="1"/>
  <c r="F92" i="9"/>
  <c r="C121" i="9"/>
  <c r="D92" i="9"/>
  <c r="D25" i="9"/>
  <c r="F25" i="9"/>
  <c r="F79" i="9"/>
  <c r="D79" i="9"/>
  <c r="G25" i="9"/>
  <c r="I25" i="9" s="1"/>
  <c r="G92" i="9"/>
  <c r="C120" i="9" l="1"/>
  <c r="I92" i="9"/>
  <c r="C119" i="9"/>
  <c r="I79" i="9"/>
  <c r="C118" i="9"/>
  <c r="D115" i="9"/>
  <c r="F115" i="9"/>
  <c r="F14" i="1" s="1"/>
  <c r="G115" i="9"/>
  <c r="I115" i="9" s="1"/>
  <c r="C123" i="9" l="1"/>
  <c r="G14" i="1"/>
  <c r="I14" i="1" s="1"/>
  <c r="J14" i="1" s="1"/>
  <c r="G123" i="9"/>
  <c r="G123" i="8"/>
  <c r="F123" i="8"/>
  <c r="D123" i="8"/>
  <c r="G111" i="8"/>
  <c r="F111" i="8"/>
  <c r="D111" i="8"/>
  <c r="G101" i="8"/>
  <c r="I101" i="8" s="1"/>
  <c r="F101" i="8"/>
  <c r="D101" i="8"/>
  <c r="G97" i="8"/>
  <c r="I97" i="8" s="1"/>
  <c r="F97" i="8"/>
  <c r="D97" i="8"/>
  <c r="G90" i="8"/>
  <c r="F90" i="8"/>
  <c r="D90" i="8"/>
  <c r="G83" i="8"/>
  <c r="I83" i="8" s="1"/>
  <c r="F83" i="8"/>
  <c r="D83" i="8"/>
  <c r="G78" i="8"/>
  <c r="I78" i="8" s="1"/>
  <c r="F78" i="8"/>
  <c r="D78" i="8"/>
  <c r="G63" i="8"/>
  <c r="I63" i="8" s="1"/>
  <c r="F63" i="8"/>
  <c r="D63" i="8"/>
  <c r="G51" i="8"/>
  <c r="I51" i="8" s="1"/>
  <c r="F51" i="8"/>
  <c r="G45" i="8"/>
  <c r="I45" i="8" s="1"/>
  <c r="F45" i="8"/>
  <c r="D45" i="8"/>
  <c r="G22" i="8"/>
  <c r="I22" i="8" s="1"/>
  <c r="F22" i="8"/>
  <c r="D22" i="8"/>
  <c r="G11" i="8"/>
  <c r="I11" i="8" s="1"/>
  <c r="F11" i="8"/>
  <c r="D11" i="8"/>
  <c r="I90" i="8" l="1"/>
  <c r="G117" i="8"/>
  <c r="F117" i="8"/>
  <c r="D117" i="8"/>
  <c r="G85" i="8"/>
  <c r="D85" i="8"/>
  <c r="F85" i="8"/>
  <c r="C132" i="8"/>
  <c r="F24" i="8"/>
  <c r="D24" i="8"/>
  <c r="G24" i="8"/>
  <c r="C129" i="8" l="1"/>
  <c r="I24" i="8"/>
  <c r="C131" i="8"/>
  <c r="I117" i="8"/>
  <c r="C130" i="8"/>
  <c r="I85" i="8"/>
  <c r="D125" i="8"/>
  <c r="F125" i="8"/>
  <c r="F12" i="1" s="1"/>
  <c r="G125" i="8"/>
  <c r="C134" i="8" l="1"/>
  <c r="G12" i="1"/>
  <c r="I12" i="1" s="1"/>
  <c r="J12" i="1" s="1"/>
  <c r="I125" i="8"/>
  <c r="G134" i="8"/>
  <c r="G85" i="7" l="1"/>
  <c r="I85" i="7" s="1"/>
  <c r="F85" i="7"/>
  <c r="D85" i="7"/>
  <c r="G77" i="7"/>
  <c r="I77" i="7" s="1"/>
  <c r="F79" i="7"/>
  <c r="D77" i="7"/>
  <c r="D79" i="7" s="1"/>
  <c r="G64" i="7"/>
  <c r="F64" i="7"/>
  <c r="D64" i="7"/>
  <c r="G60" i="7"/>
  <c r="I60" i="7" s="1"/>
  <c r="F60" i="7"/>
  <c r="G53" i="7"/>
  <c r="I53" i="7" s="1"/>
  <c r="F53" i="7"/>
  <c r="D53" i="7"/>
  <c r="G49" i="7"/>
  <c r="I49" i="7" s="1"/>
  <c r="F49" i="7"/>
  <c r="D49" i="7"/>
  <c r="G45" i="7"/>
  <c r="I45" i="7" s="1"/>
  <c r="F45" i="7"/>
  <c r="D45" i="7"/>
  <c r="G28" i="7"/>
  <c r="I28" i="7" s="1"/>
  <c r="F28" i="7"/>
  <c r="D28" i="7"/>
  <c r="G21" i="7"/>
  <c r="I21" i="7" s="1"/>
  <c r="F21" i="7"/>
  <c r="D21" i="7"/>
  <c r="G11" i="7"/>
  <c r="I11" i="7" s="1"/>
  <c r="F11" i="7"/>
  <c r="D66" i="7" l="1"/>
  <c r="F66" i="7"/>
  <c r="G66" i="7"/>
  <c r="I66" i="7" s="1"/>
  <c r="C95" i="7"/>
  <c r="G79" i="7"/>
  <c r="I79" i="7" s="1"/>
  <c r="F22" i="7"/>
  <c r="G22" i="7"/>
  <c r="I22" i="7" s="1"/>
  <c r="D22" i="7"/>
  <c r="C93" i="7" l="1"/>
  <c r="D87" i="7"/>
  <c r="C94" i="7"/>
  <c r="C92" i="7"/>
  <c r="F87" i="7"/>
  <c r="F11" i="1" s="1"/>
  <c r="G87" i="7"/>
  <c r="C97" i="7" l="1"/>
  <c r="G11" i="1"/>
  <c r="I11" i="1" s="1"/>
  <c r="J11" i="1" s="1"/>
  <c r="I87" i="7"/>
  <c r="G97" i="7"/>
  <c r="G122" i="6" l="1"/>
  <c r="I122" i="6" s="1"/>
  <c r="F122" i="6"/>
  <c r="D122" i="6"/>
  <c r="G112" i="6"/>
  <c r="I112" i="6" s="1"/>
  <c r="F112" i="6"/>
  <c r="G98" i="6"/>
  <c r="I98" i="6" s="1"/>
  <c r="F98" i="6"/>
  <c r="D98" i="6"/>
  <c r="G94" i="6"/>
  <c r="I94" i="6" s="1"/>
  <c r="F94" i="6"/>
  <c r="D94" i="6"/>
  <c r="G86" i="6"/>
  <c r="I86" i="6" s="1"/>
  <c r="F86" i="6"/>
  <c r="D86" i="6"/>
  <c r="G81" i="6"/>
  <c r="I81" i="6" s="1"/>
  <c r="F81" i="6"/>
  <c r="D81" i="6"/>
  <c r="G67" i="6"/>
  <c r="I67" i="6" s="1"/>
  <c r="F67" i="6"/>
  <c r="D67" i="6"/>
  <c r="G62" i="6"/>
  <c r="I62" i="6" s="1"/>
  <c r="F62" i="6"/>
  <c r="D62" i="6"/>
  <c r="G57" i="6"/>
  <c r="F57" i="6"/>
  <c r="D57" i="6"/>
  <c r="G52" i="6"/>
  <c r="I52" i="6" s="1"/>
  <c r="F52" i="6"/>
  <c r="D52" i="6"/>
  <c r="G45" i="6"/>
  <c r="I45" i="6" s="1"/>
  <c r="F45" i="6"/>
  <c r="D45" i="6"/>
  <c r="I26" i="6"/>
  <c r="F26" i="6"/>
  <c r="D26" i="6"/>
  <c r="I14" i="6"/>
  <c r="P10" i="6"/>
  <c r="F48" i="1" s="1"/>
  <c r="N10" i="6"/>
  <c r="D48" i="1" s="1"/>
  <c r="F114" i="6" l="1"/>
  <c r="S10" i="6"/>
  <c r="G48" i="1"/>
  <c r="I48" i="1" s="1"/>
  <c r="C132" i="6"/>
  <c r="F28" i="6"/>
  <c r="D88" i="6"/>
  <c r="D114" i="6"/>
  <c r="F88" i="6"/>
  <c r="D28" i="6"/>
  <c r="G88" i="6"/>
  <c r="G114" i="6"/>
  <c r="G28" i="6"/>
  <c r="C131" i="6" l="1"/>
  <c r="I114" i="6"/>
  <c r="C129" i="6"/>
  <c r="I28" i="6"/>
  <c r="C130" i="6"/>
  <c r="I88" i="6"/>
  <c r="F124" i="6"/>
  <c r="F10" i="1" s="1"/>
  <c r="D124" i="6"/>
  <c r="G124" i="6"/>
  <c r="I124" i="6" s="1"/>
  <c r="C134" i="6" l="1"/>
  <c r="G10" i="1"/>
  <c r="I10" i="1" s="1"/>
  <c r="J10" i="1" s="1"/>
  <c r="G134" i="6"/>
  <c r="H127" i="5" l="1"/>
  <c r="J127" i="5" s="1"/>
  <c r="G127" i="5"/>
  <c r="E127" i="5"/>
  <c r="H116" i="5"/>
  <c r="J116" i="5" s="1"/>
  <c r="G116" i="5"/>
  <c r="E116" i="5"/>
  <c r="H111" i="5"/>
  <c r="J111" i="5" s="1"/>
  <c r="G111" i="5"/>
  <c r="E111" i="5"/>
  <c r="H96" i="5"/>
  <c r="J96" i="5" s="1"/>
  <c r="G96" i="5"/>
  <c r="E96" i="5"/>
  <c r="H90" i="5"/>
  <c r="J90" i="5" s="1"/>
  <c r="G90" i="5"/>
  <c r="E90" i="5"/>
  <c r="H83" i="5"/>
  <c r="J83" i="5" s="1"/>
  <c r="G83" i="5"/>
  <c r="E83" i="5"/>
  <c r="H78" i="5"/>
  <c r="J78" i="5" s="1"/>
  <c r="G78" i="5"/>
  <c r="E78" i="5"/>
  <c r="H63" i="5"/>
  <c r="J63" i="5" s="1"/>
  <c r="G63" i="5"/>
  <c r="E63" i="5"/>
  <c r="H59" i="5"/>
  <c r="J59" i="5" s="1"/>
  <c r="G59" i="5"/>
  <c r="H53" i="5"/>
  <c r="J53" i="5" s="1"/>
  <c r="G53" i="5"/>
  <c r="E53" i="5"/>
  <c r="H45" i="5"/>
  <c r="J45" i="5" s="1"/>
  <c r="E45" i="5"/>
  <c r="H27" i="5"/>
  <c r="J27" i="5" s="1"/>
  <c r="G27" i="5"/>
  <c r="E27" i="5"/>
  <c r="H15" i="5"/>
  <c r="J15" i="5" s="1"/>
  <c r="G15" i="5"/>
  <c r="E15" i="5"/>
  <c r="S11" i="5"/>
  <c r="G47" i="1" s="1"/>
  <c r="I47" i="1" s="1"/>
  <c r="R11" i="5"/>
  <c r="F47" i="1" s="1"/>
  <c r="Q11" i="5"/>
  <c r="P11" i="5"/>
  <c r="D47" i="1" s="1"/>
  <c r="U11" i="5" l="1"/>
  <c r="G118" i="5"/>
  <c r="G98" i="5"/>
  <c r="D134" i="5"/>
  <c r="E118" i="5"/>
  <c r="H98" i="5"/>
  <c r="J98" i="5" s="1"/>
  <c r="E98" i="5"/>
  <c r="H29" i="5"/>
  <c r="J29" i="5" s="1"/>
  <c r="G29" i="5"/>
  <c r="E29" i="5"/>
  <c r="H118" i="5"/>
  <c r="G129" i="5" l="1"/>
  <c r="F9" i="1" s="1"/>
  <c r="D133" i="5"/>
  <c r="J118" i="5"/>
  <c r="D132" i="5"/>
  <c r="D131" i="5"/>
  <c r="E129" i="5"/>
  <c r="H129" i="5"/>
  <c r="J129" i="5" s="1"/>
  <c r="D135" i="5" l="1"/>
  <c r="H135" i="5"/>
  <c r="G9" i="1"/>
  <c r="H148" i="4"/>
  <c r="J148" i="4" s="1"/>
  <c r="G148" i="4"/>
  <c r="E148" i="4"/>
  <c r="H132" i="4"/>
  <c r="G132" i="4"/>
  <c r="E132" i="4"/>
  <c r="H128" i="4"/>
  <c r="J128" i="4" s="1"/>
  <c r="G128" i="4"/>
  <c r="E128" i="4"/>
  <c r="H125" i="4"/>
  <c r="G125" i="4"/>
  <c r="E125" i="4"/>
  <c r="H118" i="4"/>
  <c r="G118" i="4"/>
  <c r="E118" i="4"/>
  <c r="H111" i="4"/>
  <c r="G111" i="4"/>
  <c r="E111" i="4"/>
  <c r="H97" i="4"/>
  <c r="G97" i="4"/>
  <c r="E97" i="4"/>
  <c r="H91" i="4"/>
  <c r="G91" i="4"/>
  <c r="E91" i="4"/>
  <c r="H83" i="4"/>
  <c r="J83" i="4" s="1"/>
  <c r="G83" i="4"/>
  <c r="E83" i="4"/>
  <c r="H79" i="4"/>
  <c r="E79" i="4"/>
  <c r="H67" i="4"/>
  <c r="G67" i="4"/>
  <c r="E67" i="4"/>
  <c r="H62" i="4"/>
  <c r="G62" i="4"/>
  <c r="E62" i="4"/>
  <c r="E23" i="4"/>
  <c r="R9" i="4"/>
  <c r="Q11" i="4"/>
  <c r="F46" i="1" s="1"/>
  <c r="O9" i="4"/>
  <c r="O11" i="4" s="1"/>
  <c r="D46" i="1" s="1"/>
  <c r="N11" i="4"/>
  <c r="R11" i="4" l="1"/>
  <c r="G46" i="1" s="1"/>
  <c r="I46" i="1" s="1"/>
  <c r="T11" i="4"/>
  <c r="I9" i="1"/>
  <c r="J9" i="1" s="1"/>
  <c r="D155" i="4"/>
  <c r="H113" i="4"/>
  <c r="G134" i="4"/>
  <c r="E134" i="4"/>
  <c r="E113" i="4"/>
  <c r="G113" i="4"/>
  <c r="H134" i="4"/>
  <c r="P11" i="4"/>
  <c r="D154" i="4" l="1"/>
  <c r="J134" i="4"/>
  <c r="G57" i="1"/>
  <c r="F15" i="2" s="1"/>
  <c r="D153" i="4"/>
  <c r="J113" i="4"/>
  <c r="Q9" i="3"/>
  <c r="F45" i="1" s="1"/>
  <c r="N9" i="3"/>
  <c r="O9" i="3"/>
  <c r="D45" i="1" s="1"/>
  <c r="H125" i="3"/>
  <c r="J125" i="3" s="1"/>
  <c r="G125" i="3"/>
  <c r="D125" i="3"/>
  <c r="E125" i="3"/>
  <c r="H116" i="3"/>
  <c r="J116" i="3" s="1"/>
  <c r="G116" i="3"/>
  <c r="D116" i="3"/>
  <c r="E116" i="3"/>
  <c r="H111" i="3"/>
  <c r="J111" i="3" s="1"/>
  <c r="G111" i="3"/>
  <c r="D111" i="3"/>
  <c r="E111" i="3"/>
  <c r="H99" i="3"/>
  <c r="J99" i="3" s="1"/>
  <c r="G99" i="3"/>
  <c r="D99" i="3"/>
  <c r="E99" i="3"/>
  <c r="H93" i="3"/>
  <c r="G93" i="3"/>
  <c r="G118" i="3" s="1"/>
  <c r="D93" i="3"/>
  <c r="D118" i="3" s="1"/>
  <c r="E93" i="3"/>
  <c r="I88" i="3"/>
  <c r="H86" i="3"/>
  <c r="J86" i="3" s="1"/>
  <c r="G86" i="3"/>
  <c r="D86" i="3"/>
  <c r="E86" i="3"/>
  <c r="H80" i="3"/>
  <c r="J80" i="3" s="1"/>
  <c r="G80" i="3"/>
  <c r="D80" i="3"/>
  <c r="E80" i="3"/>
  <c r="H63" i="3"/>
  <c r="J63" i="3" s="1"/>
  <c r="G63" i="3"/>
  <c r="D63" i="3"/>
  <c r="E63" i="3"/>
  <c r="H59" i="3"/>
  <c r="J59" i="3" s="1"/>
  <c r="G59" i="3"/>
  <c r="D59" i="3"/>
  <c r="E59" i="3"/>
  <c r="H55" i="3"/>
  <c r="J55" i="3" s="1"/>
  <c r="G55" i="3"/>
  <c r="D55" i="3"/>
  <c r="E55" i="3"/>
  <c r="H51" i="3"/>
  <c r="J51" i="3" s="1"/>
  <c r="G51" i="3"/>
  <c r="D51" i="3"/>
  <c r="E51" i="3"/>
  <c r="H45" i="3"/>
  <c r="J45" i="3" s="1"/>
  <c r="G45" i="3"/>
  <c r="D45" i="3"/>
  <c r="E45" i="3"/>
  <c r="H22" i="3"/>
  <c r="J22" i="3" s="1"/>
  <c r="D22" i="3"/>
  <c r="E22" i="3"/>
  <c r="H11" i="3"/>
  <c r="J11" i="3" s="1"/>
  <c r="G11" i="3"/>
  <c r="D11" i="3"/>
  <c r="E11" i="3"/>
  <c r="E88" i="3" l="1"/>
  <c r="D24" i="3"/>
  <c r="D133" i="3"/>
  <c r="E24" i="3"/>
  <c r="G24" i="3"/>
  <c r="D88" i="3"/>
  <c r="D127" i="3" s="1"/>
  <c r="E118" i="3"/>
  <c r="G88" i="3"/>
  <c r="H118" i="3"/>
  <c r="J118" i="3" s="1"/>
  <c r="H24" i="3"/>
  <c r="J24" i="3" s="1"/>
  <c r="H88" i="3"/>
  <c r="J88" i="3" s="1"/>
  <c r="E127" i="3" l="1"/>
  <c r="D132" i="3"/>
  <c r="D130" i="3"/>
  <c r="D131" i="3"/>
  <c r="G127" i="3"/>
  <c r="F7" i="1" s="1"/>
  <c r="H127" i="3"/>
  <c r="G7" i="1" l="1"/>
  <c r="I7" i="1" s="1"/>
  <c r="J7" i="1" s="1"/>
  <c r="J127" i="3"/>
  <c r="D135" i="3"/>
  <c r="H135" i="3"/>
  <c r="H20" i="2"/>
  <c r="H9" i="2"/>
  <c r="F57" i="1"/>
  <c r="D57" i="1"/>
  <c r="E34" i="1"/>
  <c r="C34" i="1"/>
  <c r="I57" i="1" l="1"/>
  <c r="F48" i="4"/>
  <c r="H48" i="4"/>
  <c r="D48" i="4"/>
  <c r="D150" i="4" s="1"/>
  <c r="E48" i="4"/>
  <c r="E150" i="4" s="1"/>
  <c r="D34" i="1" s="1"/>
  <c r="J48" i="4" l="1"/>
  <c r="H150" i="4"/>
  <c r="J150" i="4" s="1"/>
  <c r="D152" i="4"/>
  <c r="D157" i="4" s="1"/>
  <c r="H157" i="4" l="1"/>
  <c r="G8" i="1"/>
  <c r="G48" i="4"/>
  <c r="G150" i="4" s="1"/>
  <c r="F8" i="1" l="1"/>
  <c r="F34" i="1" s="1"/>
  <c r="I8" i="1"/>
  <c r="G34" i="1"/>
  <c r="F9" i="2" s="1"/>
  <c r="F5" i="2" s="1"/>
  <c r="F18" i="2" s="1"/>
  <c r="F22" i="2" s="1"/>
  <c r="I34" i="1" l="1"/>
  <c r="J8" i="1"/>
  <c r="F20" i="2"/>
  <c r="J23" i="18"/>
  <c r="H34" i="18"/>
  <c r="J34" i="18" s="1"/>
  <c r="D229" i="18" l="1"/>
  <c r="D235" i="18" s="1"/>
  <c r="H226" i="18"/>
  <c r="H235" i="18" l="1"/>
  <c r="J226" i="18"/>
  <c r="T15" i="18"/>
</calcChain>
</file>

<file path=xl/sharedStrings.xml><?xml version="1.0" encoding="utf-8"?>
<sst xmlns="http://schemas.openxmlformats.org/spreadsheetml/2006/main" count="2300" uniqueCount="531">
  <si>
    <t>County of Penobscot</t>
  </si>
  <si>
    <t>Dept. #</t>
  </si>
  <si>
    <t>Department Name</t>
  </si>
  <si>
    <t xml:space="preserve"> Budget</t>
  </si>
  <si>
    <t xml:space="preserve"> Actual</t>
  </si>
  <si>
    <t>$ Difference</t>
  </si>
  <si>
    <t>Emergency Management</t>
  </si>
  <si>
    <t>Regional Communications</t>
  </si>
  <si>
    <t>District Attorney</t>
  </si>
  <si>
    <t>Commissioners'</t>
  </si>
  <si>
    <t>Finance</t>
  </si>
  <si>
    <t>County Buildings</t>
  </si>
  <si>
    <t>Jail</t>
  </si>
  <si>
    <t>Registry of Deeds</t>
  </si>
  <si>
    <t>Registry of Probate</t>
  </si>
  <si>
    <t>Sheriff's Office</t>
  </si>
  <si>
    <t>Civil Processing</t>
  </si>
  <si>
    <t>UT Administration</t>
  </si>
  <si>
    <t>IT</t>
  </si>
  <si>
    <t>Maine State Retirement</t>
  </si>
  <si>
    <t>Health/Safety</t>
  </si>
  <si>
    <t>Retiree Insurance</t>
  </si>
  <si>
    <t>Bridges</t>
  </si>
  <si>
    <t>Eastern Maine Development Corp.</t>
  </si>
  <si>
    <t>TAN Costs</t>
  </si>
  <si>
    <t>Building Improvements</t>
  </si>
  <si>
    <t>Penobscot County Extension</t>
  </si>
  <si>
    <t>Penquis</t>
  </si>
  <si>
    <t>Soil Conservation</t>
  </si>
  <si>
    <t>Wage Adjustment</t>
  </si>
  <si>
    <t>Total</t>
  </si>
  <si>
    <t>Non-Department Revenue</t>
  </si>
  <si>
    <t>Expenditures</t>
  </si>
  <si>
    <t>Departments</t>
  </si>
  <si>
    <t>Overlay</t>
  </si>
  <si>
    <t>To be determined by Commissioners</t>
  </si>
  <si>
    <t>Total Expenses</t>
  </si>
  <si>
    <t>Revenues</t>
  </si>
  <si>
    <t>From Surplus</t>
  </si>
  <si>
    <t>To be raised through taxes</t>
  </si>
  <si>
    <t>Total Revenue</t>
  </si>
  <si>
    <t>Increase (Decrease) in Taxes</t>
  </si>
  <si>
    <t>Penobscot County</t>
  </si>
  <si>
    <t>Custom Budget Report</t>
  </si>
  <si>
    <t>Expense</t>
  </si>
  <si>
    <t>% Increase</t>
  </si>
  <si>
    <t>Budget</t>
  </si>
  <si>
    <t>Actual</t>
  </si>
  <si>
    <t>Initial</t>
  </si>
  <si>
    <t>Decrease</t>
  </si>
  <si>
    <t>Dept/Div:  003-3  EMERGENCY MANAGEMENT AGEN / Payroll</t>
  </si>
  <si>
    <t>PAYROLL</t>
  </si>
  <si>
    <t>31-0006 DEPARTMENT HEADS</t>
  </si>
  <si>
    <t>31-0010 DEPUTY TO COUNTY OFFICER</t>
  </si>
  <si>
    <t>31-0011 ASSISTANT TO DEPARTMENT H</t>
  </si>
  <si>
    <t>37-0001 COMP TIME</t>
  </si>
  <si>
    <t>39-0001 HOLIDAYS</t>
  </si>
  <si>
    <t>Payroll</t>
  </si>
  <si>
    <t>PAYROLL BENEFITS</t>
  </si>
  <si>
    <t>47-1900 SELF-FUNDED RISK MANAGEME</t>
  </si>
  <si>
    <t>47-2400 INSURANCE-EMPLOYEES MEDIC</t>
  </si>
  <si>
    <t>47-2410 HRA - HEALTH REIMB ACCT</t>
  </si>
  <si>
    <t>47-2500 INS- UNEMPLOYMENT COMP</t>
  </si>
  <si>
    <t>47-3300 INSURANCE-WORKERS COMP</t>
  </si>
  <si>
    <t>47-3400 DEFERRED COMPENSATION</t>
  </si>
  <si>
    <t>47-3500 MAINE PERS RETIREMENT</t>
  </si>
  <si>
    <t>47-3800 SOCIAL SECURITY</t>
  </si>
  <si>
    <t>Payroll Benefits</t>
  </si>
  <si>
    <t>Division 3</t>
  </si>
  <si>
    <t>Payroll Total</t>
  </si>
  <si>
    <t>Dept/Div:  003-4  EMERGENCY MANAGEMENT AGEN / Services &amp; Utilities</t>
  </si>
  <si>
    <t>TRAVELING EXPENSES</t>
  </si>
  <si>
    <t>41-0500 AUTOMOBILE MILEAGE</t>
  </si>
  <si>
    <t>41-1000 MEALS</t>
  </si>
  <si>
    <t>41-1500 LODGING</t>
  </si>
  <si>
    <t>TRAVEL EXPENSE</t>
  </si>
  <si>
    <t xml:space="preserve">Page 2 of 4 </t>
  </si>
  <si>
    <t>Dept/Div:  003-4  EMERGENCY MANAGEMENT AGEN / Services &amp; Utilities CONT'D</t>
  </si>
  <si>
    <t>PARTS &amp; MAINTENANCE</t>
  </si>
  <si>
    <t>PARTS &amp; MAINT.</t>
  </si>
  <si>
    <t>UTILITIES</t>
  </si>
  <si>
    <t>43-0500 ELECTRICITY</t>
  </si>
  <si>
    <t>43-1500 TELEPHONE</t>
  </si>
  <si>
    <t>RENTAL</t>
  </si>
  <si>
    <t>44-0500 RENTAL OF LAND</t>
  </si>
  <si>
    <t>44-1000 RENTAL OF BLDGS &amp; OFFICES</t>
  </si>
  <si>
    <t>BUILDING/EQUIP REPAIR &amp; MAINT</t>
  </si>
  <si>
    <t>46-3400 GENERATORS (REPAIRS &amp; MAI</t>
  </si>
  <si>
    <t>46-6500 OFFICE EQUIP.(REPAIRS &amp; M</t>
  </si>
  <si>
    <t>BLDG/EQUIP R&amp;M</t>
  </si>
  <si>
    <t>OFFICE SERVICES EXPENSE</t>
  </si>
  <si>
    <t>48-0500 ADVERTISING</t>
  </si>
  <si>
    <t>48-2000 DUES &amp; FEES (NOT TO STATE</t>
  </si>
  <si>
    <t>48-3500 POSTAGE</t>
  </si>
  <si>
    <t>48-4000 PRINTING (SERVICES)</t>
  </si>
  <si>
    <t>OFFICE SERVICES</t>
  </si>
  <si>
    <t>Page 3 of 4</t>
  </si>
  <si>
    <t>Dept/Div:  003-5  EMERGENCY MANAGEMENT AGEN / Supplies &amp; Materials CONT'D</t>
  </si>
  <si>
    <t>REGISTRATION &amp; TRAINING</t>
  </si>
  <si>
    <t>49-3400 REGISTRATIONS &amp; ENROLLMEN</t>
  </si>
  <si>
    <t>49-4000 TRAINING EDUCATION</t>
  </si>
  <si>
    <t>REGIS. &amp; TRAINING</t>
  </si>
  <si>
    <t>Division 4</t>
  </si>
  <si>
    <t>Services &amp; Utilities</t>
  </si>
  <si>
    <t>Dept/Div:  003-5  EMERGENCY MANAGEMENT AGEN / Supplies &amp; Materials</t>
  </si>
  <si>
    <t>FOOD &amp; GROCERIES</t>
  </si>
  <si>
    <t>51-0500 FOOD-MEETINGS</t>
  </si>
  <si>
    <t>FOOD</t>
  </si>
  <si>
    <t>SUPPLIES</t>
  </si>
  <si>
    <t>53-2400 EQUIPMENT (SUPPLIES)</t>
  </si>
  <si>
    <t>53-3500 OFFICE (SUPPLIES)</t>
  </si>
  <si>
    <t>53-7500 RADIOS-BASE (SUPPLIES)</t>
  </si>
  <si>
    <t>53-8500 COMPUTER SUPPLIES</t>
  </si>
  <si>
    <t>UNIFORMS &amp; CLOTHING</t>
  </si>
  <si>
    <t>54-0500 CLOTHING - UNIFORMS</t>
  </si>
  <si>
    <t>UNIFORMS</t>
  </si>
  <si>
    <t>READING &amp; REFERENCE MATERIAL</t>
  </si>
  <si>
    <t>55-0500 PERIODICALS &amp; SUBSCRIPTIO</t>
  </si>
  <si>
    <t>55-1000 STATUTE &amp; REFERENCE MATTER</t>
  </si>
  <si>
    <t>READING &amp; REF.</t>
  </si>
  <si>
    <t>Division 5</t>
  </si>
  <si>
    <t>Supplies &amp; Materials</t>
  </si>
  <si>
    <t>Page 4 of 4</t>
  </si>
  <si>
    <t>Dept/Div:  003-7  EMERGENCY MANAGEMENT AGEN / Building &amp; Equipment</t>
  </si>
  <si>
    <t>CAPITAL - EQUIPMENT</t>
  </si>
  <si>
    <t>73-1000 COMMUNICATIONS  (EQUIP)</t>
  </si>
  <si>
    <t>73-4500 MOTOR VEHICLES (EQUIP)</t>
  </si>
  <si>
    <t>73-5000 OFFICE (EQUIP)</t>
  </si>
  <si>
    <t>Division 7</t>
  </si>
  <si>
    <t>CAPITAL -</t>
  </si>
  <si>
    <t>Expense Totals:</t>
  </si>
  <si>
    <t>Personnel</t>
  </si>
  <si>
    <t>Services</t>
  </si>
  <si>
    <t>Supplies</t>
  </si>
  <si>
    <t>Capital</t>
  </si>
  <si>
    <t xml:space="preserve">             TOTAL</t>
  </si>
  <si>
    <t>Revenue</t>
  </si>
  <si>
    <t>05 STATE EMA FUNDS</t>
  </si>
  <si>
    <t>Page 1 of 4</t>
  </si>
  <si>
    <t>Dept/Div:  004-3  TELECOMMUNICATIONS / Payroll</t>
  </si>
  <si>
    <t>Dept:  004  TELECOMMUNICATIONS</t>
  </si>
  <si>
    <t>06 TRANSCRIPTS</t>
  </si>
  <si>
    <t>07 OTHER PRCC</t>
  </si>
  <si>
    <t>31-0009 QA / TRAINING COORDINATOR</t>
  </si>
  <si>
    <t>TELECOMM.</t>
  </si>
  <si>
    <t>Revenue Totals:</t>
  </si>
  <si>
    <t>31-0012 DISPATCH SUPERVISORS</t>
  </si>
  <si>
    <t>31-0017 SENIOR OPERATOR /DISPATCH</t>
  </si>
  <si>
    <t>31-0020 REGULAR EMPLOYEES</t>
  </si>
  <si>
    <t>33-0001 OVERTIME PAY/FULL-TIME PA</t>
  </si>
  <si>
    <t>33-1000 FTO / SENIOR PAY</t>
  </si>
  <si>
    <t>36-0001 TRAINING</t>
  </si>
  <si>
    <t>36-1000 TRAINING OVERTIME</t>
  </si>
  <si>
    <t>47-2410 HRA - HEALTH REIMB ACCT.</t>
  </si>
  <si>
    <t>Page 2 of 4</t>
  </si>
  <si>
    <t>Dept/Div:  004-4  TELECOMMUNICATIONS / Services &amp; Utilities CONT'D</t>
  </si>
  <si>
    <t>SERVICES</t>
  </si>
  <si>
    <t>40-0400 LEGAL ASSISTANCE</t>
  </si>
  <si>
    <t>40-0800 CONSULTING FEES</t>
  </si>
  <si>
    <t>40-2500 LABORATORY TESTS</t>
  </si>
  <si>
    <t>41-2000 OTHER - TOLLS, ETC.</t>
  </si>
  <si>
    <t>43-2000 INTERNET</t>
  </si>
  <si>
    <t>46-1500 ELECTRICAL (REPAIRS &amp; MAI</t>
  </si>
  <si>
    <t>46-3000 EQUIP-INC FURNITURE (MAIN</t>
  </si>
  <si>
    <t>46-5500 RADIOS-BASE (REPAIRS &amp; MA</t>
  </si>
  <si>
    <t>46-7600 SOFTWARE LICENSING</t>
  </si>
  <si>
    <t>BUILDING/EQUIP</t>
  </si>
  <si>
    <t xml:space="preserve">48-2000 DUES &amp; FEES </t>
  </si>
  <si>
    <t>Dept/Div:  004-5  TELECOMMUNICATIONS / Supplies &amp; Materials</t>
  </si>
  <si>
    <t>FOOD/GROCERIES</t>
  </si>
  <si>
    <t>53-6000 PUBLIC SAFETY (SUPPLIES)</t>
  </si>
  <si>
    <t>55-1000 STATUTE &amp; REFERENCE</t>
  </si>
  <si>
    <t>READING/REF MAT.</t>
  </si>
  <si>
    <t>Dept/Div:  004-7  TELECOMMUNICATIONS / Building &amp; Equipment</t>
  </si>
  <si>
    <t>73-2500 FURNITURE &amp; FIXTURES (EQU</t>
  </si>
  <si>
    <t>73-7500 COMPUTER EQUIPMENT</t>
  </si>
  <si>
    <t>(Decrease)</t>
  </si>
  <si>
    <t>Dept/Div:  005-3  DISTRICT ATTORNEY / Payroll</t>
  </si>
  <si>
    <t>Dept:  005  DISTRICT ATTORNEY</t>
  </si>
  <si>
    <t>31-0015 INVESTIGATOR</t>
  </si>
  <si>
    <t>46 Deferred Disposition</t>
  </si>
  <si>
    <t>31-0018 VICTIM WITNESS ADVOCATE</t>
  </si>
  <si>
    <t>34-0001 REGULAR PART-TIME PAYROLL</t>
  </si>
  <si>
    <t>34-0002 PART TIME LEGAL INTERNSHIP</t>
  </si>
  <si>
    <t>Benefits</t>
  </si>
  <si>
    <t>Payroll/Benefits</t>
  </si>
  <si>
    <t>Dept/Div:  005-4  DISTRICT ATTORNEY / Services &amp; Utilities CONT'D</t>
  </si>
  <si>
    <t>40-0300 COMPUTER SERVICES</t>
  </si>
  <si>
    <t>40-2100 VICTIM WITNESS ALLOCATION</t>
  </si>
  <si>
    <t>40-4500 MEDICAL,SURG &amp; DENT (SERV</t>
  </si>
  <si>
    <t>40-8000 TRANSCRIPTS</t>
  </si>
  <si>
    <t>TRAVEL EXPENSES</t>
  </si>
  <si>
    <t>41-2100 PARKING PERMITS &amp; FEES</t>
  </si>
  <si>
    <t>44-1500 RENTAL OF EQUIPMENT</t>
  </si>
  <si>
    <t>46-6000 RUBBISH REMOVAL</t>
  </si>
  <si>
    <t>REPAIR &amp; MAINT</t>
  </si>
  <si>
    <t>49-0500 CRIMINAL INVESTIGATION EX</t>
  </si>
  <si>
    <t>49-2500 WITNESS FEES AND EXPENSES</t>
  </si>
  <si>
    <t>Dept/Div:  005-4  DISTRICT ATTORNEY / Supplies &amp; Materials CONT'D</t>
  </si>
  <si>
    <t>READING &amp; REF. MAT.</t>
  </si>
  <si>
    <t>Dept/Div:  005-7  DISTRICT ATTORNEY / Building &amp; Equipment</t>
  </si>
  <si>
    <t xml:space="preserve">  </t>
  </si>
  <si>
    <t>CAPITAL - EQUIP</t>
  </si>
  <si>
    <t>Dept/Div:  006-3  COUNTY COMMISSIONERS / Payroll</t>
  </si>
  <si>
    <t>Dept:  006  COUNTY COMMISSIONERS</t>
  </si>
  <si>
    <t>02 ADMIN FEES 5% UT BUDGET -</t>
  </si>
  <si>
    <t>31-0004 COUNTY ADMINISTRATOR</t>
  </si>
  <si>
    <t>31-0005 COUNTY OFFICERS</t>
  </si>
  <si>
    <t>31-0007 HR ADMINISTRATOR</t>
  </si>
  <si>
    <t>47-1000 CLAIMS, DAMAGES &amp; JUDGMEN</t>
  </si>
  <si>
    <t>47-2410 HRA - HEALTH REIMB</t>
  </si>
  <si>
    <t>Dept/Div:  006-4  COUNTY COMMISSIONERS / Services &amp; Utilities CONT'D</t>
  </si>
  <si>
    <t>40-0200 COMPUTER PROGRAMMING</t>
  </si>
  <si>
    <t>40-0500 ACCOUNTING AND AUDITING</t>
  </si>
  <si>
    <t>40-1600 AERIAL PHOTOGRAPHY</t>
  </si>
  <si>
    <t>PARTS &amp; MAINT</t>
  </si>
  <si>
    <t>46-7500 COMPUTER REPAIR &amp; MAINTEN</t>
  </si>
  <si>
    <t>REGIS &amp; TRAINING</t>
  </si>
  <si>
    <t>Dept/Div:  006-5  COUNTY COMMISSIONERS / Supplies &amp; Materials</t>
  </si>
  <si>
    <t>9:22 AM</t>
  </si>
  <si>
    <t>READING &amp; REF</t>
  </si>
  <si>
    <t>Dept/Div:  006-7  COUNTY COMMISSIONERS / Building &amp; Equipment</t>
  </si>
  <si>
    <t>CAPITAL/EQUIP</t>
  </si>
  <si>
    <t>EXPENDITURE SUMMARY</t>
  </si>
  <si>
    <t>Page 1 of 3</t>
  </si>
  <si>
    <t>Dept/Div:  007-3  COUNTY TREASURER / Payroll</t>
  </si>
  <si>
    <t>BENEFITS</t>
  </si>
  <si>
    <t>Dept/Div:  007-4  COUNTY TREASURER / Services &amp; Utilities</t>
  </si>
  <si>
    <t>Page 2 of 3</t>
  </si>
  <si>
    <t>Dept/Div:  007-4  COUNTY TREASURER / Services &amp; Utilities CONT'D</t>
  </si>
  <si>
    <t>48-4500 BANK CHARGES &amp; FEES</t>
  </si>
  <si>
    <t>Page 3 of 3</t>
  </si>
  <si>
    <t>Dept/Div:  007-5  COUNTY TREASURER / Supplies &amp; Materials</t>
  </si>
  <si>
    <t>Dept/Div:  007-7  COUNTY TREASURER /Building &amp; Equipment</t>
  </si>
  <si>
    <t>Page1 of 4</t>
  </si>
  <si>
    <t>Dept/Div:  008-3  COUNTY BUILDINGS / Payroll</t>
  </si>
  <si>
    <t>31-0040 CUSTODIANS</t>
  </si>
  <si>
    <t>47-2500 INS- UNEMPLOYMENT COMP.</t>
  </si>
  <si>
    <t>47-3300 INSURANCE-WORKERS COMP.</t>
  </si>
  <si>
    <t>Dept/Div:  008-4  COUNTY BUILDINGS / Services &amp; Utilities CONT'D</t>
  </si>
  <si>
    <t>44-2000 RENTAL OF VEHICLES</t>
  </si>
  <si>
    <t>46-1000 BUILDINGS &amp; STRUCTURES (M</t>
  </si>
  <si>
    <t>46-2000 ELEVATOR (REPAIRS &amp; MAINT</t>
  </si>
  <si>
    <t>46-3500 HEATING (REPAIRS &amp; MAINT)</t>
  </si>
  <si>
    <t>46-4500 PLUMBING (REPAIRS &amp; MAINT</t>
  </si>
  <si>
    <t>49-3300 FEES - STATE AGENCIES</t>
  </si>
  <si>
    <t>Dept/Div:  008-5  COUNTY BUILDINGS / Supplies &amp; Materials</t>
  </si>
  <si>
    <t xml:space="preserve">HEATING FUEL </t>
  </si>
  <si>
    <t>UNIFORMS/CLOTH.</t>
  </si>
  <si>
    <t>READING/REF. MAT.</t>
  </si>
  <si>
    <t>SUPPLIES &amp; TOOLS</t>
  </si>
  <si>
    <t>56-1000 TOOLS &amp; IMPLEMENTS</t>
  </si>
  <si>
    <t>Dept/Div:  008-7  COUNTY BUILDINGS / Building &amp; Equipment</t>
  </si>
  <si>
    <t>73-3500 MAINTENANCE (EQUIP)</t>
  </si>
  <si>
    <t>(Decrease</t>
  </si>
  <si>
    <t>Dept/Div:  010-3  REGISTRY OF DEEDS / Payroll</t>
  </si>
  <si>
    <t>Dept:  010  REGISTRY OF DEEDS</t>
  </si>
  <si>
    <t>22 FEES - REGISTRY OF DEEDS</t>
  </si>
  <si>
    <t>Dept/Div:  010-4  REGISTRY OF DEEDS / Services &amp; Utilities</t>
  </si>
  <si>
    <t>Dept/Div:  010-4  REGISTRY OF DEEDS / Services &amp; Utilities CONT'D</t>
  </si>
  <si>
    <t>44-1100 RENTAL OF STORAGE SPACE</t>
  </si>
  <si>
    <t>46-5000 PHOTOGRAPHIC (REPAIRS &amp; M</t>
  </si>
  <si>
    <t>48-2500 MICROFILMING</t>
  </si>
  <si>
    <t>5:15 PM</t>
  </si>
  <si>
    <t>Dept/Div:  010-5  REGISTRY OF DEEDS / Supplies &amp; Materials CONT'D</t>
  </si>
  <si>
    <t>53-3000 MEDICAL-MEDICINE-LAB (SUP</t>
  </si>
  <si>
    <t>53-4000 PHOTOGRAPHIC (SUPPLIES)</t>
  </si>
  <si>
    <t>53-4500 PRINTING &amp; REPRODUCING (S</t>
  </si>
  <si>
    <t xml:space="preserve">READING &amp; REF. </t>
  </si>
  <si>
    <t>Dept/Div:  010-7  REGISTRY OF DEEDS / Building &amp; Equipment</t>
  </si>
  <si>
    <t>Dept/Div:  011-3  REGISTRY OF PROBATE / Payroll</t>
  </si>
  <si>
    <t>Dept:  011  REGISTRY OF PROBATE</t>
  </si>
  <si>
    <t>24 FEES - REGISTRY OF PROBATE</t>
  </si>
  <si>
    <t>47-2200 INSURANCE-LIABILITY</t>
  </si>
  <si>
    <t xml:space="preserve">Dept/Div:  011-4  REGISTRY OF PROBATE / Services &amp; Utilities </t>
  </si>
  <si>
    <t>40-7100 JUDGE'S SERVICES</t>
  </si>
  <si>
    <t>40-8200 GUARDIAN AD LITEM</t>
  </si>
  <si>
    <t xml:space="preserve">40-8700 DEPUTY'S SERVICES </t>
  </si>
  <si>
    <t>41-2700 AIRLINE, BUS, ETC.</t>
  </si>
  <si>
    <t>Dept/Div:  011-5  REGISTRY OF PROBATE / Services &amp; Utilities CONT'D</t>
  </si>
  <si>
    <t>REGIS.&amp; TRAINING</t>
  </si>
  <si>
    <t>Dept/Div:  011-5  REGISTRY OF PROBATE / Supplies &amp; Materials</t>
  </si>
  <si>
    <t>Dept/Div:  011-7  REGISTRY OF PROBATE / Building &amp; Equipment</t>
  </si>
  <si>
    <t>CAPTIAL/EQUIP</t>
  </si>
  <si>
    <t>Page 1 of 5</t>
  </si>
  <si>
    <t>Dept/Div:  012-3  SHERIFF / Payroll</t>
  </si>
  <si>
    <t>Dept:  012  SHERIFF</t>
  </si>
  <si>
    <t>07 OTHER SHERIFF</t>
  </si>
  <si>
    <t xml:space="preserve">16 CONTRACTUAL LAW ENFRCMNT </t>
  </si>
  <si>
    <t>25 FINGERPRINTING - SHR DEPT</t>
  </si>
  <si>
    <t>31-0013 LT OF SUPPORT SERVICES</t>
  </si>
  <si>
    <t>28 INSURANCE REPORTS - SHERI</t>
  </si>
  <si>
    <t>31-0014 SERGEANTS</t>
  </si>
  <si>
    <t>31-0016 CORPORALS</t>
  </si>
  <si>
    <t>31-0045 DEPUTY SHERIFFS</t>
  </si>
  <si>
    <t>Page 2 of 5</t>
  </si>
  <si>
    <t xml:space="preserve">Dept/Div:  012-4  SHERIFF / Services &amp; Utilities </t>
  </si>
  <si>
    <t>Page 3 of 5</t>
  </si>
  <si>
    <t>Dept/Div:  012-4  SHERIFF / Services &amp; Utilities CONT'D</t>
  </si>
  <si>
    <t xml:space="preserve">46-5600 RADIOS-MOBILE (REPAIRS &amp; </t>
  </si>
  <si>
    <t>Page 4 of 5</t>
  </si>
  <si>
    <t>Dept/Div:  012-5  SHERIFF / Supplies &amp; Materials CONT'D</t>
  </si>
  <si>
    <t>53-2000 INSTITUTIONAL (SUPPLIES)</t>
  </si>
  <si>
    <t>53-2500 MAINTENANCE (SUPPLIES)</t>
  </si>
  <si>
    <t>53-8000 RADIOS-MOBILE (SUPPLIES)</t>
  </si>
  <si>
    <t>K9 SUPPLIES &amp; TOOLS</t>
  </si>
  <si>
    <t>56-1500 K-9 FOOD</t>
  </si>
  <si>
    <t>56-2000 K-9 MEDICAL</t>
  </si>
  <si>
    <t>K9 SUPPLIES/TOOLS</t>
  </si>
  <si>
    <t>Page 5 of 5</t>
  </si>
  <si>
    <t>Dept/Div:  012-7 SHERIFF / Building &amp; Equipment</t>
  </si>
  <si>
    <t>73-0500 CAMERAS  (EQUIP)</t>
  </si>
  <si>
    <t>73-2000 FIREARMS (EQUIP)</t>
  </si>
  <si>
    <t>73-3100 LABORATORY (EQUIP)</t>
  </si>
  <si>
    <t>73-6000 PUBLIC SAFETY (EQUIP)</t>
  </si>
  <si>
    <t>Capital Bldg/Equip</t>
  </si>
  <si>
    <t>Dept/Div:  013-3  CIVIL PROCESS / Payroll</t>
  </si>
  <si>
    <t>Dept:  013  CIVIL PROCESS</t>
  </si>
  <si>
    <t>12 CIVIL SERVICES - CIVIL</t>
  </si>
  <si>
    <t>14 CIVIL SURCHARGE - CIVIL</t>
  </si>
  <si>
    <t>CIVIL PROCESS</t>
  </si>
  <si>
    <t>Dept/Div:  013-4  CIVIL PROCESS / Services &amp; Utilities</t>
  </si>
  <si>
    <t>42-1000 CONTRACTORS-LABOR REPAIRS</t>
  </si>
  <si>
    <t xml:space="preserve">Dept/Div:  013-5  CIVIL PROCESS / Supplies &amp; Materials </t>
  </si>
  <si>
    <t>Dept/Div:  013-7  CIVIL PROCESS / Building &amp; Equipment</t>
  </si>
  <si>
    <t>Building &amp; Equip</t>
  </si>
  <si>
    <t>Dept/Div:  014-3  UT ADMINISTRATION / Payroll</t>
  </si>
  <si>
    <t>Dept:  014  UT ADMINISTRATION</t>
  </si>
  <si>
    <t>04 ROAD AGENT ADMIN FEE</t>
  </si>
  <si>
    <t>47-2500 INS- UNEMPLOYMENT ACCT</t>
  </si>
  <si>
    <t>Dept/Div:  014-4  UT ADMINISTRATION / Services &amp; Utilities CONT'D</t>
  </si>
  <si>
    <t>Dept/Div:  014-5  UT ADMINISTRATION / Supplies &amp; Materials</t>
  </si>
  <si>
    <t>UNIFORMS/CLOTH</t>
  </si>
  <si>
    <t>Dept/Div:  015-3  IT DEPARTMENT / Payroll</t>
  </si>
  <si>
    <t>Dept:  015  IT DEPARTMENT</t>
  </si>
  <si>
    <t>07 OTHER IT</t>
  </si>
  <si>
    <t>Dept/Div:  015-4  IT DEPARTMENT / Services &amp; Utilities</t>
  </si>
  <si>
    <t>Dept/Div:  015-4  IT DEPARTMENT / Services &amp; Utilities CONT'D</t>
  </si>
  <si>
    <t>Dept/Div:  015-5  IT DEPARTMENT / Supplies &amp; Materials CONT'D</t>
  </si>
  <si>
    <t>SUPPLIES/TOOLS</t>
  </si>
  <si>
    <t xml:space="preserve">Page 4 of 4 </t>
  </si>
  <si>
    <t>Dept/Div:  015-7  IT DEPARTMENT / Building &amp; Equipment</t>
  </si>
  <si>
    <t>Dept/Div:  018-4  MAINE RETIREMENT SYSTEM / Services</t>
  </si>
  <si>
    <t>Page 1 of 1</t>
  </si>
  <si>
    <t>Dept/Div:  019-4  Health/Safety Committees / Services &amp; Utilities</t>
  </si>
  <si>
    <t>40-0100 Safety Committee</t>
  </si>
  <si>
    <t>40-0150 Health Council</t>
  </si>
  <si>
    <t>Dept/Div:  022-4  COUNTY INSURANCE / Services &amp; Utilities</t>
  </si>
  <si>
    <t>47-3600 RETIREMENT-GROUP INSURANCE</t>
  </si>
  <si>
    <t>Dept/Div:  024-4  BRIDGE ACCOUNT / Services</t>
  </si>
  <si>
    <t>47-0500 BRIDGES</t>
  </si>
  <si>
    <t>Dept/Div:  030-4  DEVELOPMENT CORPORATIONS / Services &amp; Utilities</t>
  </si>
  <si>
    <t>47-1502 EASTERN MAINE DEVELOP CORP</t>
  </si>
  <si>
    <t>Dept/Div:  031-4  TAN LOAN INTEREST / Services</t>
  </si>
  <si>
    <t xml:space="preserve">45-0500 INT. ON TAX ANTICIPATION </t>
  </si>
  <si>
    <t>Dept/Div:  032-7  BUILDING IMPROVEMENT / Building &amp; Equipment</t>
  </si>
  <si>
    <t>PARKING LOT &amp; IMPROVEMENTS</t>
  </si>
  <si>
    <t>72-0500 BUILDINGS &amp; IMPROVEMENTS</t>
  </si>
  <si>
    <t>Building &amp; Improve.</t>
  </si>
  <si>
    <t>Dept/Div:  034-4  PROGRAM DONATIONS / Services</t>
  </si>
  <si>
    <t>47-1510 GREEN VALLEY</t>
  </si>
  <si>
    <t>47-1512 RAPE RESPONSE</t>
  </si>
  <si>
    <t>47-1514 BANGOR SHELTER</t>
  </si>
  <si>
    <t>47-1516 TRIAD</t>
  </si>
  <si>
    <t>47-1518 B.I.L.L.S.</t>
  </si>
  <si>
    <t>47-1519 ORONO HAZ MAT TEAM</t>
  </si>
  <si>
    <t>47-1521 BANGOR AREA RECOVERY NTWK</t>
  </si>
  <si>
    <t>47-1522 PINE TREE HOSPICE</t>
  </si>
  <si>
    <t>Program Donations</t>
  </si>
  <si>
    <t>Dept/Div:  035-4  PENOBSCOT COUNTY EXTENSIO / Services</t>
  </si>
  <si>
    <t>47-1520 PENOBSCOT COUNTY EXT</t>
  </si>
  <si>
    <t>Dept/Div:  036-4  PENQUIS C.A.P. / Services</t>
  </si>
  <si>
    <t>47-1500 DONATIONS &amp; CONTRIBUTIONS</t>
  </si>
  <si>
    <t>Dept/Div:  038-3  SOIL CONSERVATION DISTRIC / Payroll</t>
  </si>
  <si>
    <t>47-3400 DEFERRED COMP</t>
  </si>
  <si>
    <t xml:space="preserve">47-3800 SOCIAL SECURITY </t>
  </si>
  <si>
    <t>SOIL CONSERVATION</t>
  </si>
  <si>
    <t>Total Payroll/Benefits</t>
  </si>
  <si>
    <t>Dept/Div:  039-4  LABOR RELATIONS / Services</t>
  </si>
  <si>
    <t>40-0600 LABOR NEGOTIATIONS</t>
  </si>
  <si>
    <t>Dept/Div:  040-3  WAGE ADJUSTMENT / Payroll</t>
  </si>
  <si>
    <t>31-0001 REGULAR FULL-TIME PAYROLL</t>
  </si>
  <si>
    <t>Proposed Budget</t>
  </si>
  <si>
    <t>Dept:  003  EMERGENCY MANAGEMENT AGENCY</t>
  </si>
  <si>
    <t>Proposed</t>
  </si>
  <si>
    <t xml:space="preserve">42-0600 TIRES </t>
  </si>
  <si>
    <t>42-0500 GAS,OIL,&amp; GREASE</t>
  </si>
  <si>
    <t>Payroll Benefits con't</t>
  </si>
  <si>
    <t xml:space="preserve"> 45 Discovery/Copies</t>
  </si>
  <si>
    <t xml:space="preserve">42-0800 PARTS </t>
  </si>
  <si>
    <t>Division 5-SUPPLIES &amp; MATERIALS</t>
  </si>
  <si>
    <t>42-1000 CONTRACTORS REPAIRS</t>
  </si>
  <si>
    <t>47-3500 MAINE STATE RETIREMENT</t>
  </si>
  <si>
    <t>31-0011 ASSIST. TO DEPT. HEAD</t>
  </si>
  <si>
    <t>53-2500 MAINTENANCE SUPPLIES</t>
  </si>
  <si>
    <t xml:space="preserve">53-1500 CLEANING &amp; DISINFECTANT </t>
  </si>
  <si>
    <t>Division 5 - Supplies &amp; Materials</t>
  </si>
  <si>
    <t>42-0600 TIRES</t>
  </si>
  <si>
    <t>47-3500 MAINE STATE RETIRMENT</t>
  </si>
  <si>
    <t>31-0021  CALL TAKERS</t>
  </si>
  <si>
    <t xml:space="preserve">Gas Tax Reimbursement </t>
  </si>
  <si>
    <t>Interest</t>
  </si>
  <si>
    <t>Office Space Rental</t>
  </si>
  <si>
    <t>Vehicles Sold Sherriff/Jail</t>
  </si>
  <si>
    <t xml:space="preserve">      Total</t>
  </si>
  <si>
    <t>Labor Negotiations</t>
  </si>
  <si>
    <t>Through 09-30</t>
  </si>
  <si>
    <t>47-3300 INSURNCE-WORKERS COMP</t>
  </si>
  <si>
    <t>71-0100 Parking Lot Improvements</t>
  </si>
  <si>
    <t>47-1523 Holden Land Trust</t>
  </si>
  <si>
    <t>$ Increase (Decrease) from 2018 to 2019</t>
  </si>
  <si>
    <t>2018 to 2019</t>
  </si>
  <si>
    <t>31-0020 Dispatchers</t>
  </si>
  <si>
    <t xml:space="preserve"> </t>
  </si>
  <si>
    <t>(includes 1 additional senior operator position for 2019)</t>
  </si>
  <si>
    <t>31-0010 DEPUTY TO DEPARTMENT HEAD</t>
  </si>
  <si>
    <t>$ Increase (Decrease) from 2018-2019</t>
  </si>
  <si>
    <t>42-0800 PARTS &amp; LABOR</t>
  </si>
  <si>
    <t xml:space="preserve"> '07 OTHER REVENUES</t>
  </si>
  <si>
    <t>This includes the July-Dec 2016 billing receipts received 01-13-17</t>
  </si>
  <si>
    <t>07 - Includes Efficiency Maine incentives, parking fees and NWDB 10% indirect cost reimbursements</t>
  </si>
  <si>
    <t>02 - Actual 2017</t>
  </si>
  <si>
    <t xml:space="preserve">   ( 2019 is 10% indirect cost reimbursements from NWDB )</t>
  </si>
  <si>
    <t xml:space="preserve"> 41-2700 AIRLINE, BUS, ETC.</t>
  </si>
  <si>
    <t xml:space="preserve"> 34-0001 REGULAR PART-TIME</t>
  </si>
  <si>
    <t xml:space="preserve"> 40-0400 LEGAL ASSISTANCE</t>
  </si>
  <si>
    <t>34-001 REGULAR PART-TIME</t>
  </si>
  <si>
    <t>Increase (Decrease) from 2018 to 2019</t>
  </si>
  <si>
    <t xml:space="preserve">                                </t>
  </si>
  <si>
    <t>46-6000 RUBBISH REMOVAL *</t>
  </si>
  <si>
    <t xml:space="preserve">42-0800 PARTS/LABOR </t>
  </si>
  <si>
    <t>* includes jail expenses in 2019</t>
  </si>
  <si>
    <t>SUPPLIES AND TOOLS</t>
  </si>
  <si>
    <t>56-1000 Tools and Implements</t>
  </si>
  <si>
    <t>*</t>
  </si>
  <si>
    <t xml:space="preserve">43-0500 ELECTRICITY </t>
  </si>
  <si>
    <t xml:space="preserve">43-1000 SEWER FEES </t>
  </si>
  <si>
    <t xml:space="preserve">43-1100 WATER </t>
  </si>
  <si>
    <t xml:space="preserve">46-0500 PARKING LOT &amp; GROUNDS </t>
  </si>
  <si>
    <t xml:space="preserve">52-0500 FUEL OIL (HEATING) </t>
  </si>
  <si>
    <t>47-1524 Families &amp; Children Together</t>
  </si>
  <si>
    <t>31-0091 OFFICER BUYOUT</t>
  </si>
  <si>
    <t>42-1000 REPAIRS - LABOR</t>
  </si>
  <si>
    <t>Proposed 2019</t>
  </si>
  <si>
    <t>2019 LD 1 Cap</t>
  </si>
  <si>
    <t>PILT Funds</t>
  </si>
  <si>
    <t>Page 1</t>
  </si>
  <si>
    <t>Dept/Div:  009-3  JAIL / Payroll</t>
  </si>
  <si>
    <t>31-0019 TRANSPORT OFFICERS</t>
  </si>
  <si>
    <t>31-0022 HEAD COOK</t>
  </si>
  <si>
    <t>31-0024 COOKS</t>
  </si>
  <si>
    <t>31-0051 CORRECTIONS OFFICERS</t>
  </si>
  <si>
    <t>35-0000 OVERTIME PAY REGULAR PART</t>
  </si>
  <si>
    <t>38-0001 TRANSPORTS</t>
  </si>
  <si>
    <t>47-2410 Health Reimbursement Account</t>
  </si>
  <si>
    <t>47-2500 INS- UNEMPLOYMENT COMPENS</t>
  </si>
  <si>
    <t>47-3300 INSURANCE-WORKERS COMPENS</t>
  </si>
  <si>
    <t>DIVISION 3</t>
  </si>
  <si>
    <t>Page 2</t>
  </si>
  <si>
    <t>Dept/Div:  009-4  JAIL / Services &amp; Utilities</t>
  </si>
  <si>
    <t>40-0200 Computer Services</t>
  </si>
  <si>
    <t>40-1000 AMBULANCE SERVICES</t>
  </si>
  <si>
    <t>40-3100 BOARD OF INMATES CNTY JAILS</t>
  </si>
  <si>
    <t>40-3500 CLEANING &amp; SANITARY (SERV</t>
  </si>
  <si>
    <t>40-7000 COUNSELING SERVICES</t>
  </si>
  <si>
    <t>TRAVELING EXP</t>
  </si>
  <si>
    <t>42-1000 CONTRACTORS</t>
  </si>
  <si>
    <t>Page 3</t>
  </si>
  <si>
    <t>Dept/Div:  009-4  JAIL / Services &amp; Utilities CONT'D</t>
  </si>
  <si>
    <t>43-0600 GAS (NOT A HEATING FUEL)</t>
  </si>
  <si>
    <t>43-1100 WATER</t>
  </si>
  <si>
    <t>TOTAL RENTAL</t>
  </si>
  <si>
    <t>46-0500 PARKING LOT &amp; GROUNDS (MA</t>
  </si>
  <si>
    <t>DAMAGES/JUDG</t>
  </si>
  <si>
    <t>Page 4</t>
  </si>
  <si>
    <t>DIVISION 4</t>
  </si>
  <si>
    <t>Dept/Div:  009-5  JAIL / Supplies &amp; Materials</t>
  </si>
  <si>
    <t>51-0400 FOOD &amp; GROCERIES</t>
  </si>
  <si>
    <t>52-0500 FUEL OIL (HEATING)</t>
  </si>
  <si>
    <t>Page 5</t>
  </si>
  <si>
    <t>54-1000 CLOTHING - PRISONERS</t>
  </si>
  <si>
    <t>Page 6</t>
  </si>
  <si>
    <t>47-2406 CCA Employee Med. Ins.</t>
  </si>
  <si>
    <t>47-3300 WORKERS COMP</t>
  </si>
  <si>
    <t>47-3506  CCA MePERS</t>
  </si>
  <si>
    <t>47-3806 CCA FICA</t>
  </si>
  <si>
    <t>TOTAL CCA Payroll and Benefits</t>
  </si>
  <si>
    <t>48-200 Dues and Fees</t>
  </si>
  <si>
    <t>Division 6</t>
  </si>
  <si>
    <t>TOTAL CCA EXP.</t>
  </si>
  <si>
    <t>Page 7</t>
  </si>
  <si>
    <t>Dept/Div:  009-7  JAIL / Building &amp; Equipment</t>
  </si>
  <si>
    <t>CAPITAL - BLDG &amp; IMPROVEMENTS</t>
  </si>
  <si>
    <t>CAPITAL-BLDG/IMPROV</t>
  </si>
  <si>
    <t>73-7600 INSTITUTIONAL EQUIPMENT</t>
  </si>
  <si>
    <t>CAPITAL EQUIP</t>
  </si>
  <si>
    <t>TOTAL CAPITAL</t>
  </si>
  <si>
    <t>JAIL</t>
  </si>
  <si>
    <t>2:24 PM</t>
  </si>
  <si>
    <t>Dept/Div:  009-4  JAIL / CCA</t>
  </si>
  <si>
    <t>CCA</t>
  </si>
  <si>
    <t>Dept:  009  JAIL</t>
  </si>
  <si>
    <t>04 CAP CONTRIBUTION FROM COUNTY</t>
  </si>
  <si>
    <t xml:space="preserve">05 STATE/DEPT. OF CORRECTIONS </t>
  </si>
  <si>
    <t>07 MISCELLANEOUS</t>
  </si>
  <si>
    <t>08 BOARDING-FEDERAL</t>
  </si>
  <si>
    <t>35 COURT SURCHARGE</t>
  </si>
  <si>
    <t>36 MEDICAL COPAY</t>
  </si>
  <si>
    <t>72 BOARDING - SOC. SECURITY</t>
  </si>
  <si>
    <t>80 Brought FWD FROM FISCAL YEAR</t>
  </si>
  <si>
    <t>ADDITIONAL COMPENSATION (TBD)</t>
  </si>
  <si>
    <t>54-0500 UNIFORMS/CLOTHING</t>
  </si>
  <si>
    <t xml:space="preserve"> UNIFORMS/CLOTHING</t>
  </si>
  <si>
    <t>Electricity</t>
  </si>
  <si>
    <t>Accounting</t>
  </si>
  <si>
    <t>Computer Svs</t>
  </si>
  <si>
    <t>Water/Sewer</t>
  </si>
  <si>
    <t>Parking Lot/Grounds</t>
  </si>
  <si>
    <t>Heat-Fuel</t>
  </si>
  <si>
    <t>TOTAL</t>
  </si>
  <si>
    <t xml:space="preserve">Rubbish </t>
  </si>
  <si>
    <t>Costs Transferred from Jail to County in 2019</t>
  </si>
  <si>
    <t>31-0080 STIPEND</t>
  </si>
  <si>
    <t>47-1525 Hirundo Wildlife Refuge</t>
  </si>
  <si>
    <t>Projected Deficit</t>
  </si>
  <si>
    <t>Through 09-30-18</t>
  </si>
  <si>
    <t>2019 Summary of Budget Expenditures</t>
  </si>
  <si>
    <t>2019 Summary of Budget Revenues</t>
  </si>
  <si>
    <t>2019 Tax Levy</t>
  </si>
  <si>
    <t>07 Other Sheriff</t>
  </si>
  <si>
    <t xml:space="preserve">Service for Witness Fees, Sex Offender Registery Payments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</si>
</sst>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????"/>
    <numFmt numFmtId="166" formatCode="??,??0.00"/>
    <numFmt numFmtId="167" formatCode="??0.00"/>
    <numFmt numFmtId="168" formatCode="?,??0.00"/>
    <numFmt numFmtId="169" formatCode="#,##0.000_);[Red]\(#,##0.000\)"/>
    <numFmt numFmtId="170" formatCode="???,??0.00"/>
    <numFmt numFmtId="171" formatCode="?0.00"/>
    <numFmt numFmtId="172" formatCode="0.000_);[Red]\(0.000\)"/>
    <numFmt numFmtId="173" formatCode="0.000"/>
    <numFmt numFmtId="174" formatCode="?,???,??0.00"/>
    <numFmt numFmtId="175" formatCode="0.0000_);[Red]\(0.0000\)"/>
    <numFmt numFmtId="176" formatCode="#,##0.0000_);[Red]\(#,##0.0000\)"/>
    <numFmt numFmtId="177" formatCode="???,??0.0000"/>
    <numFmt numFmtId="178" formatCode="0.000%"/>
    <numFmt numFmtId="179" formatCode="??,???,??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b/>
      <sz val="10"/>
      <color indexed="8"/>
      <name val="Tahoma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b/>
      <sz val="8"/>
      <color indexed="8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2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9"/>
      <name val="Arial"/>
      <family val="2"/>
    </font>
    <font>
      <b/>
      <sz val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b/>
      <sz val="10"/>
      <color indexed="8"/>
      <name val="Tahoma"/>
      <family val="2"/>
    </font>
    <font>
      <sz val="9"/>
      <color indexed="8"/>
      <name val="Tahoma"/>
      <family val="2"/>
    </font>
    <font>
      <sz val="8"/>
      <color indexed="8"/>
      <name val="Tahoma"/>
      <family val="2"/>
    </font>
    <font>
      <b/>
      <sz val="9"/>
      <color indexed="8"/>
      <name val="Tahoma"/>
      <family val="2"/>
    </font>
    <font>
      <b/>
      <sz val="8"/>
      <color indexed="8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u/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Tahoma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FF0000"/>
      <name val="Tahoma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0" applyNumberFormat="1"/>
    <xf numFmtId="0" fontId="3" fillId="0" borderId="0" xfId="0" applyFont="1"/>
    <xf numFmtId="44" fontId="2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44" fontId="2" fillId="0" borderId="0" xfId="0" quotePrefix="1" applyNumberFormat="1" applyFont="1"/>
    <xf numFmtId="44" fontId="2" fillId="0" borderId="0" xfId="2" applyFont="1"/>
    <xf numFmtId="44" fontId="0" fillId="0" borderId="0" xfId="0" applyNumberFormat="1" applyFont="1" applyAlignment="1">
      <alignment horizontal="center"/>
    </xf>
    <xf numFmtId="0" fontId="0" fillId="0" borderId="0" xfId="0" applyFont="1"/>
    <xf numFmtId="44" fontId="0" fillId="0" borderId="0" xfId="0" applyNumberFormat="1" applyFont="1"/>
    <xf numFmtId="44" fontId="2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/>
    <xf numFmtId="43" fontId="6" fillId="0" borderId="0" xfId="1" applyFont="1" applyAlignment="1">
      <alignment horizontal="left" vertical="top"/>
    </xf>
    <xf numFmtId="43" fontId="7" fillId="0" borderId="0" xfId="1" applyFont="1" applyAlignment="1">
      <alignment horizontal="center" vertical="top"/>
    </xf>
    <xf numFmtId="0" fontId="5" fillId="0" borderId="0" xfId="0" applyFont="1" applyAlignment="1">
      <alignment horizontal="center"/>
    </xf>
    <xf numFmtId="43" fontId="6" fillId="0" borderId="0" xfId="1" applyFont="1" applyAlignment="1">
      <alignment horizontal="right" vertical="top"/>
    </xf>
    <xf numFmtId="43" fontId="8" fillId="0" borderId="0" xfId="1" applyFont="1" applyAlignment="1">
      <alignment horizontal="center" vertical="top"/>
    </xf>
    <xf numFmtId="165" fontId="6" fillId="0" borderId="0" xfId="1" applyNumberFormat="1" applyFont="1" applyAlignment="1">
      <alignment horizontal="center" vertical="top"/>
    </xf>
    <xf numFmtId="165" fontId="6" fillId="2" borderId="0" xfId="1" applyNumberFormat="1" applyFont="1" applyFill="1" applyAlignment="1">
      <alignment horizontal="center" vertical="top"/>
    </xf>
    <xf numFmtId="43" fontId="6" fillId="0" borderId="0" xfId="1" applyFont="1" applyAlignment="1">
      <alignment horizontal="center" vertical="top"/>
    </xf>
    <xf numFmtId="43" fontId="6" fillId="2" borderId="0" xfId="1" applyFont="1" applyFill="1" applyAlignment="1">
      <alignment horizontal="center" vertical="top"/>
    </xf>
    <xf numFmtId="43" fontId="6" fillId="0" borderId="0" xfId="1" applyFont="1" applyFill="1" applyAlignment="1">
      <alignment horizontal="center" vertical="top"/>
    </xf>
    <xf numFmtId="43" fontId="9" fillId="0" borderId="0" xfId="1" applyFont="1" applyAlignment="1">
      <alignment horizontal="left" vertical="top"/>
    </xf>
    <xf numFmtId="0" fontId="0" fillId="2" borderId="0" xfId="0" applyFill="1"/>
    <xf numFmtId="43" fontId="10" fillId="0" borderId="0" xfId="1" applyFont="1" applyAlignment="1">
      <alignment horizontal="left" vertical="top"/>
    </xf>
    <xf numFmtId="166" fontId="11" fillId="0" borderId="0" xfId="1" applyNumberFormat="1" applyFont="1" applyAlignment="1">
      <alignment horizontal="right" vertical="top"/>
    </xf>
    <xf numFmtId="4" fontId="12" fillId="0" borderId="0" xfId="0" applyNumberFormat="1" applyFont="1"/>
    <xf numFmtId="166" fontId="11" fillId="2" borderId="0" xfId="1" applyNumberFormat="1" applyFont="1" applyFill="1" applyAlignment="1">
      <alignment horizontal="right" vertical="top"/>
    </xf>
    <xf numFmtId="2" fontId="11" fillId="0" borderId="0" xfId="1" applyNumberFormat="1" applyFont="1" applyAlignment="1">
      <alignment horizontal="right" vertical="top"/>
    </xf>
    <xf numFmtId="167" fontId="11" fillId="0" borderId="0" xfId="1" applyNumberFormat="1" applyFont="1" applyAlignment="1">
      <alignment horizontal="right" vertical="top"/>
    </xf>
    <xf numFmtId="2" fontId="11" fillId="2" borderId="0" xfId="1" applyNumberFormat="1" applyFont="1" applyFill="1" applyAlignment="1">
      <alignment horizontal="right" vertical="top"/>
    </xf>
    <xf numFmtId="168" fontId="11" fillId="0" borderId="0" xfId="1" applyNumberFormat="1" applyFont="1" applyAlignment="1">
      <alignment horizontal="right" vertical="top"/>
    </xf>
    <xf numFmtId="0" fontId="0" fillId="3" borderId="0" xfId="0" applyFill="1"/>
    <xf numFmtId="4" fontId="11" fillId="3" borderId="0" xfId="1" applyNumberFormat="1" applyFont="1" applyFill="1" applyAlignment="1">
      <alignment horizontal="right" vertical="top"/>
    </xf>
    <xf numFmtId="0" fontId="13" fillId="0" borderId="0" xfId="0" applyFont="1"/>
    <xf numFmtId="168" fontId="11" fillId="2" borderId="0" xfId="1" applyNumberFormat="1" applyFont="1" applyFill="1" applyAlignment="1">
      <alignment horizontal="right" vertical="top"/>
    </xf>
    <xf numFmtId="167" fontId="11" fillId="2" borderId="0" xfId="1" applyNumberFormat="1" applyFont="1" applyFill="1" applyAlignment="1">
      <alignment horizontal="right" vertical="top"/>
    </xf>
    <xf numFmtId="0" fontId="5" fillId="3" borderId="0" xfId="0" applyFont="1" applyFill="1"/>
    <xf numFmtId="168" fontId="11" fillId="3" borderId="0" xfId="1" applyNumberFormat="1" applyFont="1" applyFill="1" applyAlignment="1">
      <alignment horizontal="right" vertical="top"/>
    </xf>
    <xf numFmtId="169" fontId="11" fillId="0" borderId="0" xfId="1" applyNumberFormat="1" applyFont="1" applyFill="1" applyAlignment="1">
      <alignment horizontal="right" vertical="top"/>
    </xf>
    <xf numFmtId="43" fontId="10" fillId="0" borderId="0" xfId="1" applyFont="1" applyFill="1" applyAlignment="1">
      <alignment horizontal="left" vertical="top"/>
    </xf>
    <xf numFmtId="170" fontId="14" fillId="0" borderId="0" xfId="1" applyNumberFormat="1" applyFont="1" applyFill="1" applyAlignment="1">
      <alignment horizontal="right" vertical="top"/>
    </xf>
    <xf numFmtId="170" fontId="11" fillId="0" borderId="0" xfId="1" applyNumberFormat="1" applyFont="1" applyAlignment="1">
      <alignment horizontal="right" vertical="top"/>
    </xf>
    <xf numFmtId="170" fontId="11" fillId="2" borderId="0" xfId="1" applyNumberFormat="1" applyFont="1" applyFill="1" applyAlignment="1">
      <alignment horizontal="right" vertical="top"/>
    </xf>
    <xf numFmtId="171" fontId="11" fillId="0" borderId="0" xfId="1" applyNumberFormat="1" applyFont="1" applyAlignment="1">
      <alignment horizontal="right" vertical="top"/>
    </xf>
    <xf numFmtId="43" fontId="10" fillId="3" borderId="0" xfId="1" applyFont="1" applyFill="1" applyAlignment="1">
      <alignment horizontal="left" vertical="top"/>
    </xf>
    <xf numFmtId="167" fontId="11" fillId="3" borderId="0" xfId="1" applyNumberFormat="1" applyFont="1" applyFill="1" applyAlignment="1">
      <alignment horizontal="right" vertical="top"/>
    </xf>
    <xf numFmtId="167" fontId="11" fillId="0" borderId="0" xfId="1" applyNumberFormat="1" applyFont="1" applyFill="1" applyAlignment="1">
      <alignment horizontal="right" vertical="top"/>
    </xf>
    <xf numFmtId="4" fontId="0" fillId="0" borderId="0" xfId="0" applyNumberFormat="1"/>
    <xf numFmtId="166" fontId="11" fillId="3" borderId="0" xfId="1" applyNumberFormat="1" applyFont="1" applyFill="1" applyAlignment="1">
      <alignment horizontal="right" vertical="top"/>
    </xf>
    <xf numFmtId="0" fontId="0" fillId="0" borderId="0" xfId="0" applyFill="1"/>
    <xf numFmtId="4" fontId="7" fillId="0" borderId="0" xfId="1" applyNumberFormat="1" applyFont="1" applyAlignment="1">
      <alignment horizontal="center" vertical="top"/>
    </xf>
    <xf numFmtId="4" fontId="8" fillId="0" borderId="0" xfId="1" applyNumberFormat="1" applyFont="1" applyAlignment="1">
      <alignment horizontal="center" vertical="top"/>
    </xf>
    <xf numFmtId="4" fontId="15" fillId="0" borderId="0" xfId="0" applyNumberFormat="1" applyFont="1" applyAlignment="1">
      <alignment horizontal="center"/>
    </xf>
    <xf numFmtId="0" fontId="0" fillId="2" borderId="0" xfId="0" applyFill="1" applyAlignment="1"/>
    <xf numFmtId="166" fontId="14" fillId="0" borderId="0" xfId="1" applyNumberFormat="1" applyFont="1" applyAlignment="1">
      <alignment horizontal="right" vertical="top"/>
    </xf>
    <xf numFmtId="166" fontId="14" fillId="2" borderId="0" xfId="1" applyNumberFormat="1" applyFont="1" applyFill="1" applyAlignment="1">
      <alignment horizontal="right" vertical="top"/>
    </xf>
    <xf numFmtId="171" fontId="11" fillId="3" borderId="0" xfId="1" applyNumberFormat="1" applyFont="1" applyFill="1" applyAlignment="1">
      <alignment horizontal="right" vertical="top"/>
    </xf>
    <xf numFmtId="2" fontId="11" fillId="3" borderId="0" xfId="1" applyNumberFormat="1" applyFont="1" applyFill="1" applyAlignment="1">
      <alignment horizontal="right" vertical="top"/>
    </xf>
    <xf numFmtId="168" fontId="14" fillId="0" borderId="0" xfId="1" applyNumberFormat="1" applyFont="1" applyAlignment="1">
      <alignment horizontal="right" vertical="top"/>
    </xf>
    <xf numFmtId="4" fontId="14" fillId="0" borderId="0" xfId="1" applyNumberFormat="1" applyFont="1" applyAlignment="1">
      <alignment horizontal="right" vertical="top"/>
    </xf>
    <xf numFmtId="4" fontId="11" fillId="0" borderId="0" xfId="1" applyNumberFormat="1" applyFont="1" applyAlignment="1">
      <alignment horizontal="right" vertical="top"/>
    </xf>
    <xf numFmtId="168" fontId="11" fillId="0" borderId="0" xfId="1" applyNumberFormat="1" applyFont="1" applyAlignment="1">
      <alignment vertical="top"/>
    </xf>
    <xf numFmtId="0" fontId="5" fillId="4" borderId="0" xfId="0" applyFont="1" applyFill="1"/>
    <xf numFmtId="43" fontId="8" fillId="4" borderId="0" xfId="1" applyFont="1" applyFill="1" applyAlignment="1">
      <alignment horizontal="left" vertical="top"/>
    </xf>
    <xf numFmtId="170" fontId="8" fillId="4" borderId="0" xfId="1" applyNumberFormat="1" applyFont="1" applyFill="1" applyAlignment="1">
      <alignment horizontal="right" vertical="top"/>
    </xf>
    <xf numFmtId="170" fontId="8" fillId="4" borderId="0" xfId="1" applyNumberFormat="1" applyFont="1" applyFill="1" applyAlignment="1">
      <alignment vertical="top"/>
    </xf>
    <xf numFmtId="0" fontId="0" fillId="5" borderId="0" xfId="0" applyFill="1"/>
    <xf numFmtId="0" fontId="5" fillId="5" borderId="0" xfId="0" applyFont="1" applyFill="1"/>
    <xf numFmtId="44" fontId="1" fillId="5" borderId="0" xfId="2" applyNumberFormat="1" applyFill="1"/>
    <xf numFmtId="4" fontId="0" fillId="5" borderId="0" xfId="0" applyNumberFormat="1" applyFill="1"/>
    <xf numFmtId="0" fontId="13" fillId="0" borderId="0" xfId="0" applyFont="1" applyFill="1"/>
    <xf numFmtId="0" fontId="0" fillId="6" borderId="0" xfId="0" applyFill="1"/>
    <xf numFmtId="166" fontId="14" fillId="4" borderId="0" xfId="1" applyNumberFormat="1" applyFont="1" applyFill="1" applyAlignment="1">
      <alignment horizontal="right" vertical="top"/>
    </xf>
    <xf numFmtId="0" fontId="0" fillId="4" borderId="0" xfId="0" applyFill="1"/>
    <xf numFmtId="0" fontId="5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14" fontId="16" fillId="0" borderId="0" xfId="0" applyNumberFormat="1" applyFont="1"/>
    <xf numFmtId="18" fontId="16" fillId="0" borderId="0" xfId="0" applyNumberFormat="1" applyFont="1"/>
    <xf numFmtId="0" fontId="18" fillId="0" borderId="0" xfId="0" applyFont="1" applyAlignment="1">
      <alignment horizontal="center"/>
    </xf>
    <xf numFmtId="165" fontId="8" fillId="0" borderId="0" xfId="1" applyNumberFormat="1" applyFont="1" applyAlignment="1">
      <alignment horizontal="center" vertical="top"/>
    </xf>
    <xf numFmtId="165" fontId="10" fillId="0" borderId="0" xfId="1" applyNumberFormat="1" applyFont="1" applyAlignment="1">
      <alignment horizontal="center" vertical="top"/>
    </xf>
    <xf numFmtId="165" fontId="8" fillId="2" borderId="0" xfId="1" applyNumberFormat="1" applyFont="1" applyFill="1" applyAlignment="1">
      <alignment horizontal="center" vertical="top"/>
    </xf>
    <xf numFmtId="0" fontId="19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43" fontId="14" fillId="0" borderId="0" xfId="1" applyFont="1" applyAlignment="1">
      <alignment horizontal="center" vertical="top"/>
    </xf>
    <xf numFmtId="43" fontId="8" fillId="2" borderId="0" xfId="1" applyFont="1" applyFill="1" applyAlignment="1">
      <alignment horizontal="center" vertical="top"/>
    </xf>
    <xf numFmtId="0" fontId="20" fillId="0" borderId="0" xfId="0" applyFont="1"/>
    <xf numFmtId="0" fontId="16" fillId="2" borderId="0" xfId="0" applyFont="1" applyFill="1"/>
    <xf numFmtId="2" fontId="12" fillId="0" borderId="0" xfId="0" applyNumberFormat="1" applyFont="1"/>
    <xf numFmtId="0" fontId="12" fillId="0" borderId="0" xfId="0" applyFont="1"/>
    <xf numFmtId="0" fontId="16" fillId="3" borderId="0" xfId="0" applyFont="1" applyFill="1"/>
    <xf numFmtId="4" fontId="12" fillId="3" borderId="0" xfId="0" applyNumberFormat="1" applyFont="1" applyFill="1"/>
    <xf numFmtId="0" fontId="16" fillId="4" borderId="0" xfId="0" applyFont="1" applyFill="1"/>
    <xf numFmtId="4" fontId="21" fillId="4" borderId="0" xfId="0" applyNumberFormat="1" applyFont="1" applyFill="1"/>
    <xf numFmtId="4" fontId="11" fillId="2" borderId="0" xfId="1" applyNumberFormat="1" applyFont="1" applyFill="1" applyAlignment="1">
      <alignment horizontal="right" vertical="top"/>
    </xf>
    <xf numFmtId="166" fontId="12" fillId="3" borderId="0" xfId="0" applyNumberFormat="1" applyFont="1" applyFill="1"/>
    <xf numFmtId="173" fontId="16" fillId="0" borderId="0" xfId="0" applyNumberFormat="1" applyFont="1"/>
    <xf numFmtId="170" fontId="11" fillId="0" borderId="0" xfId="1" applyNumberFormat="1" applyFont="1" applyFill="1" applyAlignment="1">
      <alignment horizontal="right" vertical="top"/>
    </xf>
    <xf numFmtId="43" fontId="9" fillId="3" borderId="0" xfId="1" applyFont="1" applyFill="1" applyAlignment="1">
      <alignment horizontal="left" vertical="top"/>
    </xf>
    <xf numFmtId="170" fontId="11" fillId="3" borderId="0" xfId="1" applyNumberFormat="1" applyFont="1" applyFill="1" applyAlignment="1">
      <alignment horizontal="right" vertical="top"/>
    </xf>
    <xf numFmtId="43" fontId="10" fillId="6" borderId="0" xfId="1" applyFont="1" applyFill="1" applyAlignment="1">
      <alignment horizontal="left" vertical="top"/>
    </xf>
    <xf numFmtId="170" fontId="11" fillId="6" borderId="0" xfId="1" applyNumberFormat="1" applyFont="1" applyFill="1" applyAlignment="1">
      <alignment horizontal="right" vertical="top"/>
    </xf>
    <xf numFmtId="172" fontId="16" fillId="0" borderId="0" xfId="0" applyNumberFormat="1" applyFont="1"/>
    <xf numFmtId="170" fontId="14" fillId="0" borderId="0" xfId="1" applyNumberFormat="1" applyFont="1" applyAlignment="1">
      <alignment horizontal="right" vertical="top"/>
    </xf>
    <xf numFmtId="171" fontId="11" fillId="2" borderId="0" xfId="1" applyNumberFormat="1" applyFont="1" applyFill="1" applyAlignment="1">
      <alignment horizontal="right" vertical="top"/>
    </xf>
    <xf numFmtId="172" fontId="18" fillId="0" borderId="0" xfId="0" applyNumberFormat="1" applyFont="1"/>
    <xf numFmtId="0" fontId="5" fillId="0" borderId="0" xfId="0" applyFont="1"/>
    <xf numFmtId="166" fontId="14" fillId="0" borderId="0" xfId="1" applyNumberFormat="1" applyFont="1" applyFill="1" applyAlignment="1">
      <alignment horizontal="right" vertical="top"/>
    </xf>
    <xf numFmtId="168" fontId="11" fillId="0" borderId="0" xfId="1" applyNumberFormat="1" applyFont="1" applyFill="1" applyAlignment="1">
      <alignment horizontal="right" vertical="top"/>
    </xf>
    <xf numFmtId="166" fontId="11" fillId="0" borderId="0" xfId="1" applyNumberFormat="1" applyFont="1" applyFill="1" applyAlignment="1">
      <alignment horizontal="right" vertical="top"/>
    </xf>
    <xf numFmtId="43" fontId="10" fillId="4" borderId="0" xfId="1" applyFont="1" applyFill="1" applyAlignment="1">
      <alignment horizontal="left" vertical="top"/>
    </xf>
    <xf numFmtId="174" fontId="14" fillId="4" borderId="0" xfId="1" applyNumberFormat="1" applyFont="1" applyFill="1" applyAlignment="1">
      <alignment horizontal="right" vertical="top"/>
    </xf>
    <xf numFmtId="43" fontId="8" fillId="0" borderId="0" xfId="1" applyFont="1" applyFill="1" applyAlignment="1">
      <alignment horizontal="center" vertical="top"/>
    </xf>
    <xf numFmtId="164" fontId="13" fillId="0" borderId="0" xfId="0" applyNumberFormat="1" applyFont="1"/>
    <xf numFmtId="43" fontId="9" fillId="0" borderId="0" xfId="1" applyFont="1" applyFill="1" applyAlignment="1">
      <alignment horizontal="left" vertical="top"/>
    </xf>
    <xf numFmtId="4" fontId="12" fillId="0" borderId="0" xfId="0" applyNumberFormat="1" applyFont="1" applyFill="1"/>
    <xf numFmtId="166" fontId="12" fillId="2" borderId="0" xfId="0" applyNumberFormat="1" applyFont="1" applyFill="1"/>
    <xf numFmtId="168" fontId="12" fillId="3" borderId="0" xfId="0" applyNumberFormat="1" applyFont="1" applyFill="1"/>
    <xf numFmtId="164" fontId="5" fillId="0" borderId="0" xfId="0" applyNumberFormat="1" applyFont="1"/>
    <xf numFmtId="4" fontId="14" fillId="0" borderId="0" xfId="1" applyNumberFormat="1" applyFont="1" applyFill="1" applyAlignment="1">
      <alignment horizontal="right" vertical="top"/>
    </xf>
    <xf numFmtId="170" fontId="14" fillId="4" borderId="0" xfId="1" applyNumberFormat="1" applyFont="1" applyFill="1" applyAlignment="1">
      <alignment horizontal="right" vertical="top"/>
    </xf>
    <xf numFmtId="0" fontId="5" fillId="0" borderId="0" xfId="0" applyFont="1" applyFill="1" applyAlignment="1">
      <alignment horizontal="center"/>
    </xf>
    <xf numFmtId="43" fontId="8" fillId="0" borderId="0" xfId="1" applyFont="1" applyFill="1" applyAlignment="1">
      <alignment horizontal="right" vertical="top"/>
    </xf>
    <xf numFmtId="43" fontId="6" fillId="0" borderId="0" xfId="1" applyFont="1" applyFill="1" applyAlignment="1">
      <alignment horizontal="right" vertical="top"/>
    </xf>
    <xf numFmtId="0" fontId="13" fillId="3" borderId="0" xfId="0" applyFont="1" applyFill="1"/>
    <xf numFmtId="173" fontId="15" fillId="0" borderId="0" xfId="0" applyNumberFormat="1" applyFont="1"/>
    <xf numFmtId="0" fontId="15" fillId="0" borderId="0" xfId="0" applyFont="1"/>
    <xf numFmtId="2" fontId="11" fillId="0" borderId="0" xfId="1" applyNumberFormat="1" applyFont="1" applyFill="1" applyAlignment="1">
      <alignment horizontal="right" vertical="top"/>
    </xf>
    <xf numFmtId="43" fontId="6" fillId="2" borderId="0" xfId="1" applyFont="1" applyFill="1" applyAlignment="1">
      <alignment horizontal="right" vertical="top"/>
    </xf>
    <xf numFmtId="172" fontId="19" fillId="0" borderId="0" xfId="0" applyNumberFormat="1" applyFont="1"/>
    <xf numFmtId="168" fontId="14" fillId="0" borderId="0" xfId="1" applyNumberFormat="1" applyFont="1" applyFill="1" applyAlignment="1">
      <alignment horizontal="right" vertical="top"/>
    </xf>
    <xf numFmtId="43" fontId="9" fillId="0" borderId="0" xfId="1" quotePrefix="1" applyFont="1" applyAlignment="1">
      <alignment horizontal="left" vertical="top"/>
    </xf>
    <xf numFmtId="44" fontId="0" fillId="5" borderId="0" xfId="0" applyNumberFormat="1" applyFill="1"/>
    <xf numFmtId="43" fontId="22" fillId="0" borderId="0" xfId="1" applyFont="1" applyAlignment="1">
      <alignment horizontal="left" vertical="top"/>
    </xf>
    <xf numFmtId="43" fontId="23" fillId="0" borderId="0" xfId="1" applyFont="1" applyAlignment="1">
      <alignment horizontal="center" vertical="top"/>
    </xf>
    <xf numFmtId="43" fontId="22" fillId="0" borderId="0" xfId="1" applyFont="1" applyAlignment="1">
      <alignment horizontal="right" vertical="top"/>
    </xf>
    <xf numFmtId="43" fontId="24" fillId="0" borderId="0" xfId="1" applyFont="1" applyAlignment="1">
      <alignment horizontal="center" vertical="top"/>
    </xf>
    <xf numFmtId="43" fontId="25" fillId="0" borderId="0" xfId="1" applyFont="1" applyAlignment="1">
      <alignment horizontal="left" vertical="top"/>
    </xf>
    <xf numFmtId="4" fontId="26" fillId="0" borderId="0" xfId="1" applyNumberFormat="1" applyFont="1" applyAlignment="1">
      <alignment horizontal="right" vertical="top"/>
    </xf>
    <xf numFmtId="166" fontId="26" fillId="2" borderId="0" xfId="1" applyNumberFormat="1" applyFont="1" applyFill="1" applyAlignment="1">
      <alignment horizontal="right" vertical="top"/>
    </xf>
    <xf numFmtId="166" fontId="26" fillId="0" borderId="0" xfId="1" applyNumberFormat="1" applyFont="1" applyAlignment="1">
      <alignment horizontal="right" vertical="top"/>
    </xf>
    <xf numFmtId="2" fontId="26" fillId="2" borderId="0" xfId="1" applyNumberFormat="1" applyFont="1" applyFill="1" applyAlignment="1">
      <alignment horizontal="right" vertical="top"/>
    </xf>
    <xf numFmtId="2" fontId="26" fillId="0" borderId="0" xfId="1" applyNumberFormat="1" applyFont="1" applyAlignment="1">
      <alignment horizontal="right" vertical="top"/>
    </xf>
    <xf numFmtId="43" fontId="14" fillId="3" borderId="0" xfId="1" applyFont="1" applyFill="1" applyAlignment="1">
      <alignment horizontal="left" vertical="top"/>
    </xf>
    <xf numFmtId="168" fontId="26" fillId="3" borderId="0" xfId="1" applyNumberFormat="1" applyFont="1" applyFill="1" applyAlignment="1">
      <alignment horizontal="right" vertical="top"/>
    </xf>
    <xf numFmtId="168" fontId="26" fillId="0" borderId="0" xfId="1" applyNumberFormat="1" applyFont="1" applyAlignment="1">
      <alignment horizontal="right" vertical="top"/>
    </xf>
    <xf numFmtId="175" fontId="15" fillId="0" borderId="0" xfId="0" applyNumberFormat="1" applyFont="1"/>
    <xf numFmtId="168" fontId="26" fillId="2" borderId="0" xfId="1" applyNumberFormat="1" applyFont="1" applyFill="1" applyAlignment="1">
      <alignment horizontal="right" vertical="top"/>
    </xf>
    <xf numFmtId="167" fontId="26" fillId="2" borderId="0" xfId="1" applyNumberFormat="1" applyFont="1" applyFill="1" applyAlignment="1">
      <alignment horizontal="right" vertical="top"/>
    </xf>
    <xf numFmtId="167" fontId="26" fillId="0" borderId="0" xfId="1" applyNumberFormat="1" applyFont="1" applyAlignment="1">
      <alignment horizontal="right" vertical="top"/>
    </xf>
    <xf numFmtId="171" fontId="26" fillId="0" borderId="0" xfId="1" applyNumberFormat="1" applyFont="1" applyAlignment="1">
      <alignment horizontal="right" vertical="top"/>
    </xf>
    <xf numFmtId="4" fontId="26" fillId="3" borderId="0" xfId="1" applyNumberFormat="1" applyFont="1" applyFill="1" applyAlignment="1">
      <alignment horizontal="right" vertical="top"/>
    </xf>
    <xf numFmtId="166" fontId="26" fillId="3" borderId="0" xfId="1" applyNumberFormat="1" applyFont="1" applyFill="1" applyAlignment="1">
      <alignment horizontal="right" vertical="top"/>
    </xf>
    <xf numFmtId="175" fontId="19" fillId="0" borderId="0" xfId="0" applyNumberFormat="1" applyFont="1"/>
    <xf numFmtId="164" fontId="19" fillId="0" borderId="0" xfId="0" applyNumberFormat="1" applyFont="1"/>
    <xf numFmtId="168" fontId="26" fillId="0" borderId="0" xfId="1" applyNumberFormat="1" applyFont="1" applyFill="1" applyAlignment="1">
      <alignment horizontal="right" vertical="top"/>
    </xf>
    <xf numFmtId="167" fontId="26" fillId="3" borderId="0" xfId="1" applyNumberFormat="1" applyFont="1" applyFill="1" applyAlignment="1">
      <alignment horizontal="right" vertical="top"/>
    </xf>
    <xf numFmtId="4" fontId="26" fillId="0" borderId="0" xfId="1" applyNumberFormat="1" applyFont="1" applyFill="1" applyAlignment="1">
      <alignment horizontal="right" vertical="top"/>
    </xf>
    <xf numFmtId="4" fontId="11" fillId="0" borderId="0" xfId="1" applyNumberFormat="1" applyFont="1" applyFill="1" applyAlignment="1">
      <alignment horizontal="right" vertical="top"/>
    </xf>
    <xf numFmtId="2" fontId="26" fillId="0" borderId="0" xfId="1" applyNumberFormat="1" applyFont="1" applyFill="1" applyAlignment="1">
      <alignment horizontal="right" vertical="top"/>
    </xf>
    <xf numFmtId="43" fontId="27" fillId="4" borderId="0" xfId="1" applyFont="1" applyFill="1" applyAlignment="1">
      <alignment horizontal="left" vertical="top"/>
    </xf>
    <xf numFmtId="170" fontId="28" fillId="4" borderId="0" xfId="1" applyNumberFormat="1" applyFont="1" applyFill="1" applyAlignment="1">
      <alignment horizontal="right" vertical="top"/>
    </xf>
    <xf numFmtId="4" fontId="14" fillId="4" borderId="0" xfId="1" applyNumberFormat="1" applyFont="1" applyFill="1" applyAlignment="1">
      <alignment horizontal="right" vertical="top"/>
    </xf>
    <xf numFmtId="4" fontId="12" fillId="2" borderId="0" xfId="0" applyNumberFormat="1" applyFont="1" applyFill="1"/>
    <xf numFmtId="4" fontId="0" fillId="2" borderId="0" xfId="0" applyNumberFormat="1" applyFill="1"/>
    <xf numFmtId="175" fontId="13" fillId="0" borderId="0" xfId="0" applyNumberFormat="1" applyFont="1"/>
    <xf numFmtId="176" fontId="11" fillId="0" borderId="0" xfId="1" applyNumberFormat="1" applyFont="1" applyFill="1" applyAlignment="1">
      <alignment horizontal="right" vertical="top"/>
    </xf>
    <xf numFmtId="4" fontId="0" fillId="0" borderId="0" xfId="0" applyNumberFormat="1" applyFill="1"/>
    <xf numFmtId="166" fontId="0" fillId="0" borderId="0" xfId="0" applyNumberFormat="1"/>
    <xf numFmtId="40" fontId="14" fillId="0" borderId="0" xfId="1" applyNumberFormat="1" applyFont="1" applyFill="1" applyAlignment="1">
      <alignment horizontal="right" vertical="top"/>
    </xf>
    <xf numFmtId="4" fontId="15" fillId="0" borderId="0" xfId="0" applyNumberFormat="1" applyFont="1"/>
    <xf numFmtId="4" fontId="15" fillId="2" borderId="0" xfId="0" applyNumberFormat="1" applyFont="1" applyFill="1"/>
    <xf numFmtId="2" fontId="14" fillId="0" borderId="0" xfId="1" applyNumberFormat="1" applyFont="1" applyAlignment="1">
      <alignment horizontal="right" vertical="top"/>
    </xf>
    <xf numFmtId="175" fontId="5" fillId="0" borderId="0" xfId="0" applyNumberFormat="1" applyFont="1" applyFill="1"/>
    <xf numFmtId="0" fontId="30" fillId="0" borderId="0" xfId="0" applyFont="1"/>
    <xf numFmtId="164" fontId="13" fillId="0" borderId="0" xfId="0" applyNumberFormat="1" applyFont="1" applyFill="1"/>
    <xf numFmtId="175" fontId="13" fillId="0" borderId="0" xfId="0" applyNumberFormat="1" applyFont="1" applyFill="1"/>
    <xf numFmtId="164" fontId="9" fillId="0" borderId="0" xfId="1" applyNumberFormat="1" applyFont="1" applyFill="1" applyAlignment="1">
      <alignment horizontal="right" vertical="top"/>
    </xf>
    <xf numFmtId="177" fontId="9" fillId="0" borderId="0" xfId="1" applyNumberFormat="1" applyFont="1" applyFill="1" applyAlignment="1">
      <alignment horizontal="right" vertical="top"/>
    </xf>
    <xf numFmtId="0" fontId="29" fillId="0" borderId="0" xfId="0" applyFont="1"/>
    <xf numFmtId="177" fontId="8" fillId="0" borderId="0" xfId="1" applyNumberFormat="1" applyFont="1" applyFill="1" applyAlignment="1">
      <alignment horizontal="right" vertical="top"/>
    </xf>
    <xf numFmtId="177" fontId="6" fillId="0" borderId="0" xfId="1" applyNumberFormat="1" applyFont="1" applyFill="1" applyAlignment="1">
      <alignment horizontal="right" vertical="top"/>
    </xf>
    <xf numFmtId="43" fontId="25" fillId="4" borderId="0" xfId="1" applyFont="1" applyFill="1" applyAlignment="1">
      <alignment horizontal="left" vertical="top"/>
    </xf>
    <xf numFmtId="168" fontId="26" fillId="4" borderId="0" xfId="1" applyNumberFormat="1" applyFont="1" applyFill="1" applyAlignment="1">
      <alignment horizontal="right" vertical="top"/>
    </xf>
    <xf numFmtId="43" fontId="27" fillId="0" borderId="0" xfId="1" applyFont="1" applyAlignment="1">
      <alignment horizontal="left" vertical="top"/>
    </xf>
    <xf numFmtId="168" fontId="28" fillId="0" borderId="0" xfId="1" applyNumberFormat="1" applyFont="1" applyAlignment="1">
      <alignment horizontal="right" vertical="top"/>
    </xf>
    <xf numFmtId="168" fontId="14" fillId="4" borderId="0" xfId="1" applyNumberFormat="1" applyFont="1" applyFill="1" applyAlignment="1">
      <alignment horizontal="right" vertical="top"/>
    </xf>
    <xf numFmtId="43" fontId="9" fillId="4" borderId="0" xfId="1" applyFont="1" applyFill="1" applyAlignment="1">
      <alignment horizontal="left" vertical="top"/>
    </xf>
    <xf numFmtId="166" fontId="11" fillId="4" borderId="0" xfId="1" applyNumberFormat="1" applyFont="1" applyFill="1" applyAlignment="1">
      <alignment horizontal="right" vertical="top"/>
    </xf>
    <xf numFmtId="4" fontId="12" fillId="4" borderId="0" xfId="0" applyNumberFormat="1" applyFont="1" applyFill="1" applyAlignment="1">
      <alignment horizontal="right" vertical="top"/>
    </xf>
    <xf numFmtId="167" fontId="11" fillId="4" borderId="0" xfId="1" applyNumberFormat="1" applyFont="1" applyFill="1" applyAlignment="1">
      <alignment horizontal="right" vertical="top"/>
    </xf>
    <xf numFmtId="2" fontId="11" fillId="4" borderId="0" xfId="1" applyNumberFormat="1" applyFont="1" applyFill="1" applyAlignment="1">
      <alignment horizontal="right" vertical="top"/>
    </xf>
    <xf numFmtId="170" fontId="11" fillId="4" borderId="0" xfId="1" applyNumberFormat="1" applyFont="1" applyFill="1" applyAlignment="1">
      <alignment horizontal="right" vertical="top"/>
    </xf>
    <xf numFmtId="4" fontId="11" fillId="4" borderId="0" xfId="1" applyNumberFormat="1" applyFont="1" applyFill="1" applyAlignment="1">
      <alignment horizontal="right" vertical="top"/>
    </xf>
    <xf numFmtId="168" fontId="11" fillId="4" borderId="0" xfId="1" applyNumberFormat="1" applyFont="1" applyFill="1" applyAlignment="1">
      <alignment horizontal="right" vertical="top"/>
    </xf>
    <xf numFmtId="165" fontId="6" fillId="0" borderId="0" xfId="1" applyNumberFormat="1" applyFont="1" applyFill="1" applyAlignment="1">
      <alignment horizontal="center" vertical="top"/>
    </xf>
    <xf numFmtId="0" fontId="0" fillId="0" borderId="0" xfId="0" applyFill="1" applyAlignment="1"/>
    <xf numFmtId="167" fontId="11" fillId="0" borderId="0" xfId="1" applyNumberFormat="1" applyFont="1" applyFill="1" applyAlignment="1">
      <alignment vertical="top"/>
    </xf>
    <xf numFmtId="168" fontId="11" fillId="0" borderId="0" xfId="1" applyNumberFormat="1" applyFont="1" applyFill="1" applyAlignment="1">
      <alignment vertical="top"/>
    </xf>
    <xf numFmtId="4" fontId="12" fillId="0" borderId="0" xfId="0" applyNumberFormat="1" applyFont="1" applyAlignment="1">
      <alignment vertical="top"/>
    </xf>
    <xf numFmtId="4" fontId="12" fillId="0" borderId="0" xfId="0" applyNumberFormat="1" applyFont="1" applyAlignment="1">
      <alignment horizontal="right" vertical="top"/>
    </xf>
    <xf numFmtId="170" fontId="0" fillId="5" borderId="0" xfId="0" applyNumberFormat="1" applyFill="1"/>
    <xf numFmtId="166" fontId="0" fillId="5" borderId="0" xfId="0" applyNumberFormat="1" applyFill="1"/>
    <xf numFmtId="168" fontId="0" fillId="5" borderId="0" xfId="0" applyNumberFormat="1" applyFill="1"/>
    <xf numFmtId="43" fontId="10" fillId="5" borderId="0" xfId="1" applyFont="1" applyFill="1" applyAlignment="1">
      <alignment horizontal="left" vertical="top"/>
    </xf>
    <xf numFmtId="0" fontId="13" fillId="5" borderId="0" xfId="0" applyFont="1" applyFill="1"/>
    <xf numFmtId="170" fontId="14" fillId="5" borderId="0" xfId="1" applyNumberFormat="1" applyFont="1" applyFill="1" applyAlignment="1">
      <alignment horizontal="right" vertical="top"/>
    </xf>
    <xf numFmtId="166" fontId="14" fillId="5" borderId="0" xfId="1" applyNumberFormat="1" applyFont="1" applyFill="1" applyAlignment="1">
      <alignment horizontal="right" vertical="top"/>
    </xf>
    <xf numFmtId="168" fontId="14" fillId="5" borderId="0" xfId="1" applyNumberFormat="1" applyFont="1" applyFill="1" applyAlignment="1">
      <alignment horizontal="right" vertical="top"/>
    </xf>
    <xf numFmtId="4" fontId="14" fillId="5" borderId="0" xfId="1" applyNumberFormat="1" applyFont="1" applyFill="1" applyAlignment="1">
      <alignment horizontal="right" vertical="top"/>
    </xf>
    <xf numFmtId="168" fontId="14" fillId="5" borderId="0" xfId="1" applyNumberFormat="1" applyFont="1" applyFill="1" applyAlignment="1">
      <alignment vertical="top"/>
    </xf>
    <xf numFmtId="0" fontId="19" fillId="0" borderId="0" xfId="0" applyFont="1" applyFill="1" applyAlignment="1">
      <alignment horizontal="center"/>
    </xf>
    <xf numFmtId="0" fontId="16" fillId="0" borderId="0" xfId="0" applyFont="1" applyFill="1"/>
    <xf numFmtId="165" fontId="8" fillId="0" borderId="0" xfId="1" applyNumberFormat="1" applyFont="1" applyFill="1" applyAlignment="1">
      <alignment horizontal="center" vertical="top"/>
    </xf>
    <xf numFmtId="171" fontId="11" fillId="0" borderId="0" xfId="1" applyNumberFormat="1" applyFont="1" applyFill="1" applyAlignment="1">
      <alignment horizontal="right" vertical="top"/>
    </xf>
    <xf numFmtId="172" fontId="16" fillId="0" borderId="0" xfId="0" applyNumberFormat="1" applyFont="1" applyFill="1"/>
    <xf numFmtId="0" fontId="20" fillId="0" borderId="0" xfId="0" applyFont="1" applyFill="1"/>
    <xf numFmtId="2" fontId="12" fillId="0" borderId="0" xfId="0" applyNumberFormat="1" applyFont="1" applyFill="1"/>
    <xf numFmtId="0" fontId="13" fillId="0" borderId="0" xfId="0" applyFont="1" applyAlignment="1">
      <alignment horizontal="center" vertical="top"/>
    </xf>
    <xf numFmtId="43" fontId="7" fillId="0" borderId="0" xfId="1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5" borderId="0" xfId="0" applyFill="1" applyAlignment="1">
      <alignment horizontal="right" vertical="top"/>
    </xf>
    <xf numFmtId="0" fontId="5" fillId="5" borderId="0" xfId="0" applyFont="1" applyFill="1" applyAlignment="1">
      <alignment horizontal="right" vertical="top"/>
    </xf>
    <xf numFmtId="4" fontId="0" fillId="5" borderId="0" xfId="0" applyNumberFormat="1" applyFill="1" applyAlignment="1">
      <alignment horizontal="right" vertical="top"/>
    </xf>
    <xf numFmtId="171" fontId="26" fillId="2" borderId="0" xfId="1" applyNumberFormat="1" applyFont="1" applyFill="1" applyAlignment="1">
      <alignment horizontal="right" vertical="top"/>
    </xf>
    <xf numFmtId="174" fontId="14" fillId="5" borderId="0" xfId="1" applyNumberFormat="1" applyFont="1" applyFill="1" applyAlignment="1">
      <alignment horizontal="right" vertical="top"/>
    </xf>
    <xf numFmtId="174" fontId="0" fillId="5" borderId="0" xfId="0" applyNumberFormat="1" applyFill="1"/>
    <xf numFmtId="2" fontId="12" fillId="2" borderId="0" xfId="0" applyNumberFormat="1" applyFont="1" applyFill="1"/>
    <xf numFmtId="14" fontId="0" fillId="0" borderId="0" xfId="0" applyNumberFormat="1"/>
    <xf numFmtId="166" fontId="12" fillId="0" borderId="0" xfId="0" applyNumberFormat="1" applyFont="1" applyFill="1"/>
    <xf numFmtId="43" fontId="9" fillId="0" borderId="0" xfId="1" applyFont="1" applyAlignment="1"/>
    <xf numFmtId="0" fontId="12" fillId="0" borderId="0" xfId="0" applyFont="1" applyAlignment="1">
      <alignment horizontal="right" vertical="top"/>
    </xf>
    <xf numFmtId="166" fontId="31" fillId="5" borderId="0" xfId="0" applyNumberFormat="1" applyFont="1" applyFill="1"/>
    <xf numFmtId="14" fontId="6" fillId="0" borderId="0" xfId="1" applyNumberFormat="1" applyFont="1" applyAlignment="1">
      <alignment horizontal="left" vertical="top"/>
    </xf>
    <xf numFmtId="2" fontId="12" fillId="0" borderId="0" xfId="0" applyNumberFormat="1" applyFont="1" applyAlignment="1">
      <alignment horizontal="right" vertical="top"/>
    </xf>
    <xf numFmtId="166" fontId="26" fillId="0" borderId="0" xfId="1" applyNumberFormat="1" applyFont="1" applyFill="1" applyAlignment="1">
      <alignment horizontal="right" vertical="top"/>
    </xf>
    <xf numFmtId="167" fontId="26" fillId="0" borderId="0" xfId="1" applyNumberFormat="1" applyFont="1" applyFill="1" applyAlignment="1">
      <alignment horizontal="right" vertical="top"/>
    </xf>
    <xf numFmtId="2" fontId="26" fillId="5" borderId="0" xfId="1" applyNumberFormat="1" applyFont="1" applyFill="1" applyAlignment="1">
      <alignment horizontal="right" vertical="top"/>
    </xf>
    <xf numFmtId="4" fontId="11" fillId="5" borderId="0" xfId="1" applyNumberFormat="1" applyFont="1" applyFill="1" applyAlignment="1">
      <alignment horizontal="right" vertical="top"/>
    </xf>
    <xf numFmtId="2" fontId="0" fillId="5" borderId="0" xfId="0" applyNumberFormat="1" applyFill="1"/>
    <xf numFmtId="4" fontId="12" fillId="0" borderId="0" xfId="0" applyNumberFormat="1" applyFont="1" applyAlignment="1">
      <alignment horizontal="right"/>
    </xf>
    <xf numFmtId="14" fontId="22" fillId="0" borderId="0" xfId="1" applyNumberFormat="1" applyFont="1" applyAlignment="1">
      <alignment horizontal="left" vertical="top"/>
    </xf>
    <xf numFmtId="2" fontId="11" fillId="5" borderId="0" xfId="1" applyNumberFormat="1" applyFont="1" applyFill="1" applyAlignment="1">
      <alignment horizontal="right" vertical="top"/>
    </xf>
    <xf numFmtId="4" fontId="12" fillId="0" borderId="0" xfId="0" applyNumberFormat="1" applyFont="1" applyAlignment="1"/>
    <xf numFmtId="4" fontId="15" fillId="0" borderId="0" xfId="0" applyNumberFormat="1" applyFont="1" applyFill="1"/>
    <xf numFmtId="170" fontId="14" fillId="3" borderId="0" xfId="1" applyNumberFormat="1" applyFont="1" applyFill="1" applyAlignment="1">
      <alignment horizontal="right" vertical="top"/>
    </xf>
    <xf numFmtId="44" fontId="0" fillId="0" borderId="0" xfId="0" quotePrefix="1" applyNumberFormat="1"/>
    <xf numFmtId="4" fontId="26" fillId="2" borderId="0" xfId="1" applyNumberFormat="1" applyFont="1" applyFill="1" applyAlignment="1">
      <alignment horizontal="right" vertical="top"/>
    </xf>
    <xf numFmtId="4" fontId="32" fillId="0" borderId="0" xfId="0" applyNumberFormat="1" applyFont="1" applyAlignment="1">
      <alignment horizontal="right" vertical="top"/>
    </xf>
    <xf numFmtId="166" fontId="12" fillId="3" borderId="0" xfId="0" applyNumberFormat="1" applyFont="1" applyFill="1" applyAlignment="1">
      <alignment horizontal="right"/>
    </xf>
    <xf numFmtId="10" fontId="6" fillId="0" borderId="0" xfId="3" applyNumberFormat="1" applyFont="1" applyFill="1" applyAlignment="1">
      <alignment horizontal="right" vertical="top"/>
    </xf>
    <xf numFmtId="10" fontId="6" fillId="5" borderId="0" xfId="3" applyNumberFormat="1" applyFont="1" applyFill="1" applyAlignment="1">
      <alignment horizontal="right" vertical="top"/>
    </xf>
    <xf numFmtId="10" fontId="8" fillId="4" borderId="0" xfId="3" applyNumberFormat="1" applyFont="1" applyFill="1" applyAlignment="1">
      <alignment horizontal="right" vertical="top"/>
    </xf>
    <xf numFmtId="10" fontId="11" fillId="0" borderId="0" xfId="3" applyNumberFormat="1" applyFont="1" applyFill="1" applyAlignment="1">
      <alignment horizontal="right" vertical="top"/>
    </xf>
    <xf numFmtId="10" fontId="11" fillId="4" borderId="0" xfId="3" applyNumberFormat="1" applyFont="1" applyFill="1" applyAlignment="1">
      <alignment horizontal="right" vertical="top"/>
    </xf>
    <xf numFmtId="10" fontId="16" fillId="0" borderId="0" xfId="3" applyNumberFormat="1" applyFont="1"/>
    <xf numFmtId="10" fontId="18" fillId="4" borderId="0" xfId="3" applyNumberFormat="1" applyFont="1" applyFill="1"/>
    <xf numFmtId="10" fontId="16" fillId="5" borderId="0" xfId="3" applyNumberFormat="1" applyFont="1" applyFill="1"/>
    <xf numFmtId="10" fontId="13" fillId="0" borderId="0" xfId="3" applyNumberFormat="1" applyFont="1"/>
    <xf numFmtId="10" fontId="13" fillId="4" borderId="0" xfId="3" applyNumberFormat="1" applyFont="1" applyFill="1"/>
    <xf numFmtId="10" fontId="13" fillId="5" borderId="0" xfId="3" applyNumberFormat="1" applyFont="1" applyFill="1"/>
    <xf numFmtId="10" fontId="33" fillId="0" borderId="0" xfId="3" applyNumberFormat="1" applyFont="1"/>
    <xf numFmtId="10" fontId="15" fillId="0" borderId="0" xfId="3" applyNumberFormat="1" applyFont="1"/>
    <xf numFmtId="10" fontId="34" fillId="0" borderId="0" xfId="3" applyNumberFormat="1" applyFont="1"/>
    <xf numFmtId="10" fontId="34" fillId="5" borderId="0" xfId="3" applyNumberFormat="1" applyFont="1" applyFill="1"/>
    <xf numFmtId="10" fontId="15" fillId="5" borderId="0" xfId="3" applyNumberFormat="1" applyFont="1" applyFill="1"/>
    <xf numFmtId="10" fontId="34" fillId="4" borderId="0" xfId="3" applyNumberFormat="1" applyFont="1" applyFill="1"/>
    <xf numFmtId="10" fontId="15" fillId="4" borderId="0" xfId="3" applyNumberFormat="1" applyFont="1" applyFill="1"/>
    <xf numFmtId="10" fontId="20" fillId="0" borderId="0" xfId="3" applyNumberFormat="1" applyFont="1"/>
    <xf numFmtId="10" fontId="20" fillId="5" borderId="0" xfId="3" applyNumberFormat="1" applyFont="1" applyFill="1"/>
    <xf numFmtId="10" fontId="20" fillId="4" borderId="0" xfId="3" applyNumberFormat="1" applyFont="1" applyFill="1"/>
    <xf numFmtId="10" fontId="0" fillId="4" borderId="0" xfId="3" applyNumberFormat="1" applyFont="1" applyFill="1"/>
    <xf numFmtId="10" fontId="9" fillId="0" borderId="0" xfId="3" applyNumberFormat="1" applyFont="1" applyFill="1" applyAlignment="1">
      <alignment horizontal="right" vertical="top"/>
    </xf>
    <xf numFmtId="10" fontId="9" fillId="5" borderId="0" xfId="3" applyNumberFormat="1" applyFont="1" applyFill="1" applyAlignment="1">
      <alignment horizontal="right" vertical="top"/>
    </xf>
    <xf numFmtId="10" fontId="9" fillId="4" borderId="0" xfId="3" applyNumberFormat="1" applyFont="1" applyFill="1" applyAlignment="1">
      <alignment horizontal="right" vertical="top"/>
    </xf>
    <xf numFmtId="10" fontId="5" fillId="0" borderId="0" xfId="3" applyNumberFormat="1" applyFont="1" applyFill="1"/>
    <xf numFmtId="10" fontId="5" fillId="4" borderId="0" xfId="3" applyNumberFormat="1" applyFont="1" applyFill="1"/>
    <xf numFmtId="10" fontId="5" fillId="5" borderId="0" xfId="3" applyNumberFormat="1" applyFont="1" applyFill="1"/>
    <xf numFmtId="10" fontId="5" fillId="0" borderId="0" xfId="3" applyNumberFormat="1" applyFont="1"/>
    <xf numFmtId="10" fontId="37" fillId="0" borderId="0" xfId="3" applyNumberFormat="1" applyFont="1"/>
    <xf numFmtId="10" fontId="38" fillId="0" borderId="0" xfId="3" applyNumberFormat="1" applyFont="1"/>
    <xf numFmtId="10" fontId="38" fillId="4" borderId="0" xfId="3" applyNumberFormat="1" applyFont="1" applyFill="1"/>
    <xf numFmtId="10" fontId="38" fillId="5" borderId="0" xfId="3" applyNumberFormat="1" applyFont="1" applyFill="1"/>
    <xf numFmtId="10" fontId="39" fillId="0" borderId="0" xfId="3" applyNumberFormat="1" applyFont="1" applyFill="1" applyAlignment="1">
      <alignment horizontal="right" vertical="top"/>
    </xf>
    <xf numFmtId="10" fontId="12" fillId="0" borderId="0" xfId="3" applyNumberFormat="1" applyFont="1" applyFill="1" applyAlignment="1">
      <alignment horizontal="right" vertical="top"/>
    </xf>
    <xf numFmtId="10" fontId="11" fillId="5" borderId="0" xfId="3" applyNumberFormat="1" applyFont="1" applyFill="1" applyAlignment="1">
      <alignment horizontal="right" vertical="top"/>
    </xf>
    <xf numFmtId="10" fontId="39" fillId="5" borderId="0" xfId="3" applyNumberFormat="1" applyFont="1" applyFill="1" applyAlignment="1">
      <alignment horizontal="right" vertical="top"/>
    </xf>
    <xf numFmtId="10" fontId="14" fillId="4" borderId="0" xfId="3" applyNumberFormat="1" applyFont="1" applyFill="1" applyAlignment="1">
      <alignment horizontal="right" vertical="top"/>
    </xf>
    <xf numFmtId="10" fontId="33" fillId="4" borderId="0" xfId="3" applyNumberFormat="1" applyFont="1" applyFill="1"/>
    <xf numFmtId="178" fontId="0" fillId="0" borderId="0" xfId="3" applyNumberFormat="1" applyFont="1"/>
    <xf numFmtId="166" fontId="26" fillId="6" borderId="0" xfId="1" applyNumberFormat="1" applyFont="1" applyFill="1" applyAlignment="1">
      <alignment horizontal="right" vertical="top"/>
    </xf>
    <xf numFmtId="168" fontId="26" fillId="6" borderId="0" xfId="1" applyNumberFormat="1" applyFont="1" applyFill="1" applyAlignment="1">
      <alignment horizontal="right" vertical="top"/>
    </xf>
    <xf numFmtId="167" fontId="26" fillId="6" borderId="0" xfId="1" applyNumberFormat="1" applyFont="1" applyFill="1" applyAlignment="1">
      <alignment horizontal="right" vertical="top"/>
    </xf>
    <xf numFmtId="166" fontId="11" fillId="6" borderId="0" xfId="1" applyNumberFormat="1" applyFont="1" applyFill="1" applyAlignment="1">
      <alignment horizontal="right" vertical="top"/>
    </xf>
    <xf numFmtId="168" fontId="11" fillId="6" borderId="0" xfId="1" applyNumberFormat="1" applyFont="1" applyFill="1" applyAlignment="1">
      <alignment horizontal="right" vertical="top"/>
    </xf>
    <xf numFmtId="4" fontId="11" fillId="6" borderId="0" xfId="1" applyNumberFormat="1" applyFont="1" applyFill="1" applyAlignment="1">
      <alignment horizontal="right" vertical="top"/>
    </xf>
    <xf numFmtId="170" fontId="26" fillId="6" borderId="0" xfId="1" applyNumberFormat="1" applyFont="1" applyFill="1" applyAlignment="1">
      <alignment horizontal="right" vertical="top"/>
    </xf>
    <xf numFmtId="4" fontId="32" fillId="2" borderId="0" xfId="0" applyNumberFormat="1" applyFont="1" applyFill="1"/>
    <xf numFmtId="4" fontId="32" fillId="2" borderId="0" xfId="0" applyNumberFormat="1" applyFont="1" applyFill="1" applyAlignment="1">
      <alignment horizontal="right" vertical="top"/>
    </xf>
    <xf numFmtId="2" fontId="32" fillId="2" borderId="0" xfId="0" applyNumberFormat="1" applyFont="1" applyFill="1" applyAlignment="1">
      <alignment horizontal="right" vertical="top"/>
    </xf>
    <xf numFmtId="10" fontId="12" fillId="6" borderId="0" xfId="3" applyNumberFormat="1" applyFont="1" applyFill="1"/>
    <xf numFmtId="10" fontId="16" fillId="6" borderId="0" xfId="3" applyNumberFormat="1" applyFont="1" applyFill="1"/>
    <xf numFmtId="167" fontId="11" fillId="6" borderId="0" xfId="1" applyNumberFormat="1" applyFont="1" applyFill="1" applyAlignment="1">
      <alignment horizontal="right" vertical="top"/>
    </xf>
    <xf numFmtId="43" fontId="9" fillId="6" borderId="0" xfId="1" applyFont="1" applyFill="1" applyAlignment="1">
      <alignment horizontal="left" vertical="top"/>
    </xf>
    <xf numFmtId="10" fontId="33" fillId="5" borderId="0" xfId="3" applyNumberFormat="1" applyFont="1" applyFill="1"/>
    <xf numFmtId="0" fontId="0" fillId="0" borderId="0" xfId="0" quotePrefix="1"/>
    <xf numFmtId="2" fontId="11" fillId="6" borderId="0" xfId="1" applyNumberFormat="1" applyFont="1" applyFill="1" applyAlignment="1">
      <alignment horizontal="right" vertical="top"/>
    </xf>
    <xf numFmtId="166" fontId="12" fillId="2" borderId="0" xfId="1" applyNumberFormat="1" applyFont="1" applyFill="1" applyAlignment="1">
      <alignment horizontal="right" vertical="top"/>
    </xf>
    <xf numFmtId="10" fontId="34" fillId="6" borderId="0" xfId="3" applyNumberFormat="1" applyFont="1" applyFill="1"/>
    <xf numFmtId="43" fontId="6" fillId="6" borderId="0" xfId="1" applyFont="1" applyFill="1" applyAlignment="1">
      <alignment horizontal="right" vertical="top"/>
    </xf>
    <xf numFmtId="4" fontId="26" fillId="6" borderId="0" xfId="1" applyNumberFormat="1" applyFont="1" applyFill="1" applyAlignment="1">
      <alignment horizontal="right" vertical="top"/>
    </xf>
    <xf numFmtId="0" fontId="13" fillId="6" borderId="0" xfId="0" applyFont="1" applyFill="1"/>
    <xf numFmtId="166" fontId="14" fillId="6" borderId="0" xfId="1" applyNumberFormat="1" applyFont="1" applyFill="1" applyAlignment="1">
      <alignment horizontal="right" vertical="top"/>
    </xf>
    <xf numFmtId="10" fontId="40" fillId="5" borderId="0" xfId="3" applyNumberFormat="1" applyFont="1" applyFill="1"/>
    <xf numFmtId="10" fontId="40" fillId="0" borderId="0" xfId="3" applyNumberFormat="1" applyFont="1"/>
    <xf numFmtId="10" fontId="32" fillId="0" borderId="0" xfId="3" applyNumberFormat="1" applyFont="1" applyFill="1" applyAlignment="1">
      <alignment horizontal="right" vertical="top"/>
    </xf>
    <xf numFmtId="10" fontId="39" fillId="4" borderId="0" xfId="3" applyNumberFormat="1" applyFont="1" applyFill="1" applyAlignment="1">
      <alignment horizontal="right" vertical="top"/>
    </xf>
    <xf numFmtId="10" fontId="34" fillId="0" borderId="0" xfId="3" applyNumberFormat="1" applyFont="1" applyFill="1" applyAlignment="1">
      <alignment horizontal="right" vertical="top"/>
    </xf>
    <xf numFmtId="10" fontId="34" fillId="4" borderId="0" xfId="3" applyNumberFormat="1" applyFont="1" applyFill="1" applyAlignment="1">
      <alignment horizontal="right" vertical="top"/>
    </xf>
    <xf numFmtId="43" fontId="6" fillId="6" borderId="0" xfId="1" applyFont="1" applyFill="1" applyAlignment="1">
      <alignment horizontal="left" vertical="top"/>
    </xf>
    <xf numFmtId="43" fontId="7" fillId="6" borderId="0" xfId="1" applyFont="1" applyFill="1" applyAlignment="1">
      <alignment horizontal="center" vertical="top"/>
    </xf>
    <xf numFmtId="14" fontId="6" fillId="6" borderId="0" xfId="1" applyNumberFormat="1" applyFont="1" applyFill="1" applyAlignment="1">
      <alignment horizontal="left" vertical="top"/>
    </xf>
    <xf numFmtId="43" fontId="8" fillId="6" borderId="0" xfId="1" applyFont="1" applyFill="1" applyAlignment="1">
      <alignment horizontal="center" vertical="top"/>
    </xf>
    <xf numFmtId="165" fontId="8" fillId="6" borderId="0" xfId="1" applyNumberFormat="1" applyFont="1" applyFill="1" applyAlignment="1">
      <alignment horizontal="center" vertical="top"/>
    </xf>
    <xf numFmtId="0" fontId="13" fillId="6" borderId="0" xfId="0" applyFont="1" applyFill="1" applyAlignment="1">
      <alignment horizontal="center"/>
    </xf>
    <xf numFmtId="43" fontId="14" fillId="6" borderId="0" xfId="1" applyFont="1" applyFill="1" applyAlignment="1">
      <alignment horizontal="center" vertical="top"/>
    </xf>
    <xf numFmtId="4" fontId="12" fillId="6" borderId="0" xfId="0" applyNumberFormat="1" applyFont="1" applyFill="1" applyAlignment="1">
      <alignment horizontal="right" vertical="top"/>
    </xf>
    <xf numFmtId="10" fontId="16" fillId="0" borderId="0" xfId="3" applyNumberFormat="1" applyFont="1" applyFill="1" applyAlignment="1">
      <alignment horizontal="right" vertical="top"/>
    </xf>
    <xf numFmtId="43" fontId="9" fillId="7" borderId="0" xfId="1" applyFont="1" applyFill="1" applyAlignment="1">
      <alignment horizontal="left" vertical="top"/>
    </xf>
    <xf numFmtId="43" fontId="10" fillId="7" borderId="0" xfId="1" applyFont="1" applyFill="1" applyAlignment="1">
      <alignment horizontal="left" vertical="top"/>
    </xf>
    <xf numFmtId="43" fontId="16" fillId="7" borderId="0" xfId="1" applyFont="1" applyFill="1" applyAlignment="1">
      <alignment horizontal="left" vertical="top"/>
    </xf>
    <xf numFmtId="0" fontId="41" fillId="7" borderId="0" xfId="0" applyFont="1" applyFill="1"/>
    <xf numFmtId="10" fontId="20" fillId="0" borderId="0" xfId="3" applyNumberFormat="1" applyFont="1" applyFill="1"/>
    <xf numFmtId="0" fontId="32" fillId="0" borderId="0" xfId="0" applyFont="1" applyFill="1"/>
    <xf numFmtId="10" fontId="35" fillId="0" borderId="0" xfId="3" applyNumberFormat="1" applyFont="1"/>
    <xf numFmtId="174" fontId="14" fillId="0" borderId="0" xfId="1" applyNumberFormat="1" applyFont="1" applyFill="1" applyAlignment="1">
      <alignment horizontal="right" vertical="top"/>
    </xf>
    <xf numFmtId="10" fontId="38" fillId="0" borderId="0" xfId="3" applyNumberFormat="1" applyFont="1" applyFill="1"/>
    <xf numFmtId="10" fontId="37" fillId="0" borderId="0" xfId="3" applyNumberFormat="1" applyFont="1" applyFill="1"/>
    <xf numFmtId="10" fontId="0" fillId="0" borderId="0" xfId="0" applyNumberFormat="1"/>
    <xf numFmtId="10" fontId="0" fillId="0" borderId="0" xfId="3" applyNumberFormat="1" applyFont="1"/>
    <xf numFmtId="10" fontId="36" fillId="0" borderId="0" xfId="3" applyNumberFormat="1" applyFont="1"/>
    <xf numFmtId="43" fontId="10" fillId="0" borderId="0" xfId="1" applyFont="1" applyAlignment="1">
      <alignment horizontal="center" vertical="top"/>
    </xf>
    <xf numFmtId="0" fontId="5" fillId="0" borderId="0" xfId="0" applyFont="1" applyFill="1"/>
    <xf numFmtId="174" fontId="14" fillId="0" borderId="0" xfId="1" applyNumberFormat="1" applyFont="1" applyAlignment="1">
      <alignment horizontal="right" vertical="top"/>
    </xf>
    <xf numFmtId="179" fontId="14" fillId="0" borderId="0" xfId="1" applyNumberFormat="1" applyFont="1" applyAlignment="1">
      <alignment horizontal="right" vertical="top"/>
    </xf>
    <xf numFmtId="14" fontId="6" fillId="0" borderId="0" xfId="1" applyNumberFormat="1" applyFont="1" applyAlignment="1">
      <alignment horizontal="right" vertical="top"/>
    </xf>
    <xf numFmtId="174" fontId="11" fillId="3" borderId="0" xfId="1" applyNumberFormat="1" applyFont="1" applyFill="1" applyAlignment="1">
      <alignment horizontal="right" vertical="top"/>
    </xf>
    <xf numFmtId="43" fontId="9" fillId="5" borderId="0" xfId="1" applyFont="1" applyFill="1" applyAlignment="1">
      <alignment horizontal="left" vertical="top"/>
    </xf>
    <xf numFmtId="174" fontId="11" fillId="5" borderId="0" xfId="1" applyNumberFormat="1" applyFont="1" applyFill="1" applyAlignment="1">
      <alignment horizontal="right" vertical="top"/>
    </xf>
    <xf numFmtId="4" fontId="12" fillId="5" borderId="0" xfId="0" applyNumberFormat="1" applyFont="1" applyFill="1"/>
    <xf numFmtId="4" fontId="8" fillId="4" borderId="0" xfId="1" applyNumberFormat="1" applyFont="1" applyFill="1" applyAlignment="1">
      <alignment horizontal="right" vertical="top"/>
    </xf>
    <xf numFmtId="0" fontId="12" fillId="3" borderId="0" xfId="0" applyFont="1" applyFill="1"/>
    <xf numFmtId="0" fontId="15" fillId="3" borderId="0" xfId="0" applyFont="1" applyFill="1"/>
    <xf numFmtId="4" fontId="32" fillId="0" borderId="0" xfId="0" applyNumberFormat="1" applyFont="1"/>
    <xf numFmtId="4" fontId="11" fillId="7" borderId="0" xfId="1" applyNumberFormat="1" applyFont="1" applyFill="1" applyAlignment="1">
      <alignment horizontal="right" vertical="top"/>
    </xf>
    <xf numFmtId="4" fontId="32" fillId="2" borderId="0" xfId="0" applyNumberFormat="1" applyFont="1" applyFill="1" applyAlignment="1"/>
    <xf numFmtId="4" fontId="11" fillId="2" borderId="0" xfId="1" applyNumberFormat="1" applyFont="1" applyFill="1" applyAlignment="1"/>
    <xf numFmtId="165" fontId="10" fillId="2" borderId="0" xfId="1" applyNumberFormat="1" applyFont="1" applyFill="1" applyAlignment="1">
      <alignment horizontal="center" vertical="top"/>
    </xf>
    <xf numFmtId="43" fontId="10" fillId="2" borderId="0" xfId="1" applyFont="1" applyFill="1" applyAlignment="1">
      <alignment horizontal="center" vertical="top"/>
    </xf>
    <xf numFmtId="4" fontId="0" fillId="3" borderId="0" xfId="0" applyNumberFormat="1" applyFill="1"/>
    <xf numFmtId="4" fontId="42" fillId="3" borderId="0" xfId="0" applyNumberFormat="1" applyFont="1" applyFill="1"/>
    <xf numFmtId="10" fontId="37" fillId="5" borderId="0" xfId="3" applyNumberFormat="1" applyFont="1" applyFill="1"/>
    <xf numFmtId="0" fontId="43" fillId="0" borderId="0" xfId="0" applyFont="1" applyFill="1"/>
    <xf numFmtId="4" fontId="43" fillId="0" borderId="0" xfId="0" applyNumberFormat="1" applyFont="1" applyFill="1"/>
    <xf numFmtId="0" fontId="43" fillId="0" borderId="0" xfId="0" applyFont="1"/>
    <xf numFmtId="4" fontId="43" fillId="0" borderId="0" xfId="0" applyNumberFormat="1" applyFont="1"/>
    <xf numFmtId="0" fontId="44" fillId="0" borderId="0" xfId="0" applyFont="1"/>
    <xf numFmtId="10" fontId="41" fillId="4" borderId="0" xfId="3" applyNumberFormat="1" applyFont="1" applyFill="1"/>
    <xf numFmtId="0" fontId="0" fillId="7" borderId="0" xfId="0" applyFill="1" applyAlignment="1">
      <alignment horizontal="right" vertical="top"/>
    </xf>
    <xf numFmtId="4" fontId="32" fillId="7" borderId="0" xfId="0" applyNumberFormat="1" applyFont="1" applyFill="1" applyAlignment="1">
      <alignment horizontal="right" vertical="top"/>
    </xf>
    <xf numFmtId="0" fontId="0" fillId="7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8</xdr:col>
      <xdr:colOff>19050</xdr:colOff>
      <xdr:row>5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200"/>
          <a:ext cx="664845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38</xdr:row>
      <xdr:rowOff>180975</xdr:rowOff>
    </xdr:from>
    <xdr:to>
      <xdr:col>8</xdr:col>
      <xdr:colOff>9524</xdr:colOff>
      <xdr:row>39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0" y="6467475"/>
          <a:ext cx="6638924" cy="19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171450</xdr:rowOff>
    </xdr:from>
    <xdr:to>
      <xdr:col>8</xdr:col>
      <xdr:colOff>0</xdr:colOff>
      <xdr:row>73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0" y="15601950"/>
          <a:ext cx="6629400" cy="19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18</xdr:col>
      <xdr:colOff>9525</xdr:colOff>
      <xdr:row>5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 flipV="1">
          <a:off x="8134350" y="838200"/>
          <a:ext cx="6381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9525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676275"/>
          <a:ext cx="68389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171450</xdr:rowOff>
    </xdr:from>
    <xdr:to>
      <xdr:col>7</xdr:col>
      <xdr:colOff>904874</xdr:colOff>
      <xdr:row>39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7981950"/>
          <a:ext cx="6819899" cy="19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9</xdr:col>
      <xdr:colOff>95250</xdr:colOff>
      <xdr:row>73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0" y="12792075"/>
          <a:ext cx="71913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8</xdr:col>
      <xdr:colOff>0</xdr:colOff>
      <xdr:row>107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>
          <a:off x="0" y="20373975"/>
          <a:ext cx="68199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228599</xdr:colOff>
      <xdr:row>4</xdr:row>
      <xdr:rowOff>0</xdr:rowOff>
    </xdr:from>
    <xdr:to>
      <xdr:col>17</xdr:col>
      <xdr:colOff>847724</xdr:colOff>
      <xdr:row>4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 flipH="1" flipV="1">
          <a:off x="8096249" y="676275"/>
          <a:ext cx="63722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140</xdr:row>
      <xdr:rowOff>190499</xdr:rowOff>
    </xdr:from>
    <xdr:to>
      <xdr:col>8</xdr:col>
      <xdr:colOff>9524</xdr:colOff>
      <xdr:row>141</xdr:row>
      <xdr:rowOff>9524</xdr:rowOff>
    </xdr:to>
    <xdr:sp macro="" textlink="">
      <xdr:nvSpPr>
        <xdr:cNvPr id="7" name="Line 5"/>
        <xdr:cNvSpPr>
          <a:spLocks noChangeShapeType="1"/>
        </xdr:cNvSpPr>
      </xdr:nvSpPr>
      <xdr:spPr bwMode="auto">
        <a:xfrm flipH="1" flipV="1">
          <a:off x="0" y="26850974"/>
          <a:ext cx="682942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9524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0" y="952500"/>
          <a:ext cx="6638924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161924</xdr:rowOff>
    </xdr:from>
    <xdr:to>
      <xdr:col>7</xdr:col>
      <xdr:colOff>9525</xdr:colOff>
      <xdr:row>39</xdr:row>
      <xdr:rowOff>9524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838949"/>
          <a:ext cx="663892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0</xdr:rowOff>
    </xdr:from>
    <xdr:to>
      <xdr:col>7</xdr:col>
      <xdr:colOff>19050</xdr:colOff>
      <xdr:row>72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 flipV="1">
          <a:off x="0" y="12658725"/>
          <a:ext cx="6648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95250</xdr:colOff>
      <xdr:row>5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 flipV="1">
          <a:off x="7781925" y="838200"/>
          <a:ext cx="66579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106</xdr:row>
      <xdr:rowOff>0</xdr:rowOff>
    </xdr:from>
    <xdr:to>
      <xdr:col>7</xdr:col>
      <xdr:colOff>19050</xdr:colOff>
      <xdr:row>106</xdr:row>
      <xdr:rowOff>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 flipH="1" flipV="1">
          <a:off x="0" y="13716000"/>
          <a:ext cx="6648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9525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200"/>
          <a:ext cx="66389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7</xdr:col>
      <xdr:colOff>0</xdr:colOff>
      <xdr:row>39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 flipV="1">
          <a:off x="0" y="681990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161924</xdr:rowOff>
    </xdr:from>
    <xdr:to>
      <xdr:col>16</xdr:col>
      <xdr:colOff>838200</xdr:colOff>
      <xdr:row>5</xdr:row>
      <xdr:rowOff>9524</xdr:rowOff>
    </xdr:to>
    <xdr:sp macro="" textlink="">
      <xdr:nvSpPr>
        <xdr:cNvPr id="4" name="Line 5"/>
        <xdr:cNvSpPr>
          <a:spLocks noChangeShapeType="1"/>
        </xdr:cNvSpPr>
      </xdr:nvSpPr>
      <xdr:spPr bwMode="auto">
        <a:xfrm flipH="1" flipV="1">
          <a:off x="8229600" y="838199"/>
          <a:ext cx="63627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 flipH="1" flipV="1">
          <a:off x="0" y="1278255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8</xdr:col>
      <xdr:colOff>28574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200"/>
          <a:ext cx="6657974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161924</xdr:rowOff>
    </xdr:from>
    <xdr:to>
      <xdr:col>7</xdr:col>
      <xdr:colOff>838200</xdr:colOff>
      <xdr:row>39</xdr:row>
      <xdr:rowOff>9524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667499"/>
          <a:ext cx="661987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8</xdr:col>
      <xdr:colOff>38099</xdr:colOff>
      <xdr:row>73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0" y="13906500"/>
          <a:ext cx="6686549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106</xdr:row>
      <xdr:rowOff>180974</xdr:rowOff>
    </xdr:from>
    <xdr:to>
      <xdr:col>8</xdr:col>
      <xdr:colOff>19049</xdr:colOff>
      <xdr:row>106</xdr:row>
      <xdr:rowOff>190499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0" y="20373974"/>
          <a:ext cx="6667499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7</xdr:col>
      <xdr:colOff>857249</xdr:colOff>
      <xdr:row>5</xdr:row>
      <xdr:rowOff>9525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19050" y="952500"/>
          <a:ext cx="669607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161924</xdr:rowOff>
    </xdr:from>
    <xdr:to>
      <xdr:col>7</xdr:col>
      <xdr:colOff>838200</xdr:colOff>
      <xdr:row>5</xdr:row>
      <xdr:rowOff>9524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0" y="838199"/>
          <a:ext cx="669607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9525</xdr:rowOff>
    </xdr:from>
    <xdr:to>
      <xdr:col>7</xdr:col>
      <xdr:colOff>19050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9050" y="962025"/>
          <a:ext cx="66770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7</xdr:col>
      <xdr:colOff>9525</xdr:colOff>
      <xdr:row>14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2667000"/>
          <a:ext cx="66865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7</xdr:col>
      <xdr:colOff>19050</xdr:colOff>
      <xdr:row>26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0" y="4267200"/>
          <a:ext cx="66865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8</xdr:col>
      <xdr:colOff>95250</xdr:colOff>
      <xdr:row>36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 flipV="1">
          <a:off x="0" y="592455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8</xdr:col>
      <xdr:colOff>95250</xdr:colOff>
      <xdr:row>47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0" y="8953500"/>
          <a:ext cx="6962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60</xdr:row>
      <xdr:rowOff>0</xdr:rowOff>
    </xdr:from>
    <xdr:to>
      <xdr:col>8</xdr:col>
      <xdr:colOff>95250</xdr:colOff>
      <xdr:row>60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 flipV="1">
          <a:off x="0" y="982980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83</xdr:row>
      <xdr:rowOff>0</xdr:rowOff>
    </xdr:from>
    <xdr:to>
      <xdr:col>8</xdr:col>
      <xdr:colOff>95250</xdr:colOff>
      <xdr:row>83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0" y="1304925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94</xdr:row>
      <xdr:rowOff>0</xdr:rowOff>
    </xdr:from>
    <xdr:to>
      <xdr:col>8</xdr:col>
      <xdr:colOff>95250</xdr:colOff>
      <xdr:row>94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 flipV="1">
          <a:off x="0" y="17335500"/>
          <a:ext cx="6962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8</xdr:col>
      <xdr:colOff>95250</xdr:colOff>
      <xdr:row>107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0" y="1699260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125</xdr:row>
      <xdr:rowOff>0</xdr:rowOff>
    </xdr:from>
    <xdr:to>
      <xdr:col>8</xdr:col>
      <xdr:colOff>95250</xdr:colOff>
      <xdr:row>125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 flipV="1">
          <a:off x="0" y="2070735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136</xdr:row>
      <xdr:rowOff>0</xdr:rowOff>
    </xdr:from>
    <xdr:to>
      <xdr:col>8</xdr:col>
      <xdr:colOff>95250</xdr:colOff>
      <xdr:row>136</xdr:row>
      <xdr:rowOff>0</xdr:rowOff>
    </xdr:to>
    <xdr:sp macro="" textlink="">
      <xdr:nvSpPr>
        <xdr:cNvPr id="12" name="Line 12"/>
        <xdr:cNvSpPr>
          <a:spLocks noChangeShapeType="1"/>
        </xdr:cNvSpPr>
      </xdr:nvSpPr>
      <xdr:spPr bwMode="auto">
        <a:xfrm flipH="1" flipV="1">
          <a:off x="0" y="22459950"/>
          <a:ext cx="6953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8</xdr:col>
      <xdr:colOff>0</xdr:colOff>
      <xdr:row>5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962025"/>
          <a:ext cx="68199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0" y="7981950"/>
          <a:ext cx="6981825" cy="381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190499</xdr:rowOff>
    </xdr:from>
    <xdr:to>
      <xdr:col>8</xdr:col>
      <xdr:colOff>9524</xdr:colOff>
      <xdr:row>73</xdr:row>
      <xdr:rowOff>9524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0" y="13963649"/>
          <a:ext cx="698182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105</xdr:row>
      <xdr:rowOff>180975</xdr:rowOff>
    </xdr:from>
    <xdr:to>
      <xdr:col>8</xdr:col>
      <xdr:colOff>19050</xdr:colOff>
      <xdr:row>106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 flipH="1" flipV="1">
          <a:off x="57150" y="20240625"/>
          <a:ext cx="69342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139</xdr:row>
      <xdr:rowOff>190499</xdr:rowOff>
    </xdr:from>
    <xdr:to>
      <xdr:col>8</xdr:col>
      <xdr:colOff>19050</xdr:colOff>
      <xdr:row>139</xdr:row>
      <xdr:rowOff>190499</xdr:rowOff>
    </xdr:to>
    <xdr:sp macro="" textlink="">
      <xdr:nvSpPr>
        <xdr:cNvPr id="8" name="Line 5"/>
        <xdr:cNvSpPr>
          <a:spLocks noChangeShapeType="1"/>
        </xdr:cNvSpPr>
      </xdr:nvSpPr>
      <xdr:spPr bwMode="auto">
        <a:xfrm flipH="1" flipV="1">
          <a:off x="0" y="26727149"/>
          <a:ext cx="69913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7</xdr:col>
      <xdr:colOff>847724</xdr:colOff>
      <xdr:row>5</xdr:row>
      <xdr:rowOff>19049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0" y="942974"/>
          <a:ext cx="6619874" cy="285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47623</xdr:colOff>
      <xdr:row>73</xdr:row>
      <xdr:rowOff>0</xdr:rowOff>
    </xdr:from>
    <xdr:to>
      <xdr:col>8</xdr:col>
      <xdr:colOff>19049</xdr:colOff>
      <xdr:row>73</xdr:row>
      <xdr:rowOff>1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H="1">
          <a:off x="47623" y="14478000"/>
          <a:ext cx="6629401" cy="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9</xdr:row>
      <xdr:rowOff>0</xdr:rowOff>
    </xdr:from>
    <xdr:to>
      <xdr:col>19</xdr:col>
      <xdr:colOff>38100</xdr:colOff>
      <xdr:row>9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 flipH="1" flipV="1">
          <a:off x="9391650" y="1447800"/>
          <a:ext cx="54292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4</xdr:row>
      <xdr:rowOff>161924</xdr:rowOff>
    </xdr:from>
    <xdr:to>
      <xdr:col>18</xdr:col>
      <xdr:colOff>838199</xdr:colOff>
      <xdr:row>5</xdr:row>
      <xdr:rowOff>9524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>
          <a:off x="8248650" y="838199"/>
          <a:ext cx="652462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37</xdr:row>
      <xdr:rowOff>161924</xdr:rowOff>
    </xdr:from>
    <xdr:to>
      <xdr:col>8</xdr:col>
      <xdr:colOff>0</xdr:colOff>
      <xdr:row>38</xdr:row>
      <xdr:rowOff>9524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H="1" flipV="1">
          <a:off x="0" y="6715124"/>
          <a:ext cx="661987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66674</xdr:colOff>
      <xdr:row>107</xdr:row>
      <xdr:rowOff>0</xdr:rowOff>
    </xdr:from>
    <xdr:to>
      <xdr:col>8</xdr:col>
      <xdr:colOff>38098</xdr:colOff>
      <xdr:row>107</xdr:row>
      <xdr:rowOff>9525</xdr:rowOff>
    </xdr:to>
    <xdr:sp macro="" textlink="">
      <xdr:nvSpPr>
        <xdr:cNvPr id="7" name="Line 4"/>
        <xdr:cNvSpPr>
          <a:spLocks noChangeShapeType="1"/>
        </xdr:cNvSpPr>
      </xdr:nvSpPr>
      <xdr:spPr bwMode="auto">
        <a:xfrm flipH="1">
          <a:off x="66674" y="20383500"/>
          <a:ext cx="6629399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161924</xdr:rowOff>
    </xdr:from>
    <xdr:to>
      <xdr:col>7</xdr:col>
      <xdr:colOff>28575</xdr:colOff>
      <xdr:row>5</xdr:row>
      <xdr:rowOff>9524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199"/>
          <a:ext cx="665797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7</xdr:col>
      <xdr:colOff>0</xdr:colOff>
      <xdr:row>39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8191500"/>
          <a:ext cx="6629400" cy="19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95250</xdr:colOff>
      <xdr:row>5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H="1" flipV="1">
          <a:off x="8229600" y="838200"/>
          <a:ext cx="68294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 flipV="1">
          <a:off x="0" y="1543050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8</xdr:col>
      <xdr:colOff>95250</xdr:colOff>
      <xdr:row>107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H="1" flipV="1">
          <a:off x="0" y="18754725"/>
          <a:ext cx="69151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20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7</xdr:col>
      <xdr:colOff>28575</xdr:colOff>
      <xdr:row>39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819900"/>
          <a:ext cx="66579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73</xdr:row>
      <xdr:rowOff>0</xdr:rowOff>
    </xdr:from>
    <xdr:to>
      <xdr:col>7</xdr:col>
      <xdr:colOff>0</xdr:colOff>
      <xdr:row>73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9050" y="15621000"/>
          <a:ext cx="66103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180974</xdr:rowOff>
    </xdr:from>
    <xdr:to>
      <xdr:col>7</xdr:col>
      <xdr:colOff>28575</xdr:colOff>
      <xdr:row>5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9050" y="942974"/>
          <a:ext cx="6629400" cy="1905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8</xdr:col>
      <xdr:colOff>95250</xdr:colOff>
      <xdr:row>39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810375"/>
          <a:ext cx="69056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8</xdr:col>
      <xdr:colOff>95250</xdr:colOff>
      <xdr:row>73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 flipV="1">
          <a:off x="0" y="12906375"/>
          <a:ext cx="69056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8</xdr:col>
      <xdr:colOff>95250</xdr:colOff>
      <xdr:row>107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 flipV="1">
          <a:off x="0" y="18897600"/>
          <a:ext cx="69056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161925</xdr:rowOff>
    </xdr:from>
    <xdr:to>
      <xdr:col>8</xdr:col>
      <xdr:colOff>19050</xdr:colOff>
      <xdr:row>5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200"/>
          <a:ext cx="889635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7</xdr:col>
      <xdr:colOff>971550</xdr:colOff>
      <xdr:row>39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667500"/>
          <a:ext cx="88773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7</xdr:col>
      <xdr:colOff>971550</xdr:colOff>
      <xdr:row>73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0" y="12458700"/>
          <a:ext cx="88773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8</xdr:col>
      <xdr:colOff>19050</xdr:colOff>
      <xdr:row>107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 flipV="1">
          <a:off x="0" y="18345150"/>
          <a:ext cx="88963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8</xdr:col>
      <xdr:colOff>9525</xdr:colOff>
      <xdr:row>141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0" y="24212550"/>
          <a:ext cx="88868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209</xdr:row>
      <xdr:rowOff>0</xdr:rowOff>
    </xdr:from>
    <xdr:to>
      <xdr:col>8</xdr:col>
      <xdr:colOff>9525</xdr:colOff>
      <xdr:row>209</xdr:row>
      <xdr:rowOff>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 flipH="1" flipV="1">
          <a:off x="0" y="35909250"/>
          <a:ext cx="88868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228599</xdr:colOff>
      <xdr:row>4</xdr:row>
      <xdr:rowOff>0</xdr:rowOff>
    </xdr:from>
    <xdr:to>
      <xdr:col>17</xdr:col>
      <xdr:colOff>847724</xdr:colOff>
      <xdr:row>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8086724" y="762000"/>
          <a:ext cx="63722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175</xdr:row>
      <xdr:rowOff>0</xdr:rowOff>
    </xdr:from>
    <xdr:to>
      <xdr:col>8</xdr:col>
      <xdr:colOff>9525</xdr:colOff>
      <xdr:row>175</xdr:row>
      <xdr:rowOff>0</xdr:rowOff>
    </xdr:to>
    <xdr:sp macro="" textlink="">
      <xdr:nvSpPr>
        <xdr:cNvPr id="10" name="Line 5"/>
        <xdr:cNvSpPr>
          <a:spLocks noChangeShapeType="1"/>
        </xdr:cNvSpPr>
      </xdr:nvSpPr>
      <xdr:spPr bwMode="auto">
        <a:xfrm flipH="1" flipV="1">
          <a:off x="0" y="29337000"/>
          <a:ext cx="70770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38100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0" y="952500"/>
          <a:ext cx="66675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</xdr:row>
      <xdr:rowOff>142875</xdr:rowOff>
    </xdr:from>
    <xdr:to>
      <xdr:col>7</xdr:col>
      <xdr:colOff>9525</xdr:colOff>
      <xdr:row>39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791325"/>
          <a:ext cx="6638925" cy="19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28574</xdr:colOff>
      <xdr:row>5</xdr:row>
      <xdr:rowOff>0</xdr:rowOff>
    </xdr:from>
    <xdr:to>
      <xdr:col>17</xdr:col>
      <xdr:colOff>9523</xdr:colOff>
      <xdr:row>5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H="1" flipV="1">
          <a:off x="7810499" y="952500"/>
          <a:ext cx="6372224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190499</xdr:rowOff>
    </xdr:from>
    <xdr:to>
      <xdr:col>7</xdr:col>
      <xdr:colOff>9524</xdr:colOff>
      <xdr:row>73</xdr:row>
      <xdr:rowOff>9524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 flipV="1">
          <a:off x="0" y="14096999"/>
          <a:ext cx="663892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106</xdr:row>
      <xdr:rowOff>190499</xdr:rowOff>
    </xdr:from>
    <xdr:to>
      <xdr:col>7</xdr:col>
      <xdr:colOff>0</xdr:colOff>
      <xdr:row>107</xdr:row>
      <xdr:rowOff>9524</xdr:rowOff>
    </xdr:to>
    <xdr:sp macro="" textlink="">
      <xdr:nvSpPr>
        <xdr:cNvPr id="6" name="Line 4"/>
        <xdr:cNvSpPr>
          <a:spLocks noChangeShapeType="1"/>
        </xdr:cNvSpPr>
      </xdr:nvSpPr>
      <xdr:spPr bwMode="auto">
        <a:xfrm flipH="1" flipV="1">
          <a:off x="0" y="22669499"/>
          <a:ext cx="662940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9525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83820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7</xdr:col>
      <xdr:colOff>9525</xdr:colOff>
      <xdr:row>39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0" y="6877050"/>
          <a:ext cx="66294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72</xdr:row>
      <xdr:rowOff>161924</xdr:rowOff>
    </xdr:from>
    <xdr:to>
      <xdr:col>7</xdr:col>
      <xdr:colOff>19049</xdr:colOff>
      <xdr:row>73</xdr:row>
      <xdr:rowOff>9524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 flipV="1">
          <a:off x="0" y="12839699"/>
          <a:ext cx="6638924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107</xdr:row>
      <xdr:rowOff>0</xdr:rowOff>
    </xdr:from>
    <xdr:to>
      <xdr:col>6</xdr:col>
      <xdr:colOff>847724</xdr:colOff>
      <xdr:row>107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 flipV="1">
          <a:off x="0" y="18773775"/>
          <a:ext cx="6619874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161924</xdr:rowOff>
    </xdr:from>
    <xdr:to>
      <xdr:col>17</xdr:col>
      <xdr:colOff>9525</xdr:colOff>
      <xdr:row>5</xdr:row>
      <xdr:rowOff>9524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 flipV="1">
          <a:off x="7772400" y="838199"/>
          <a:ext cx="6381750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workbookViewId="0">
      <selection sqref="A1:J37"/>
    </sheetView>
  </sheetViews>
  <sheetFormatPr defaultRowHeight="15" x14ac:dyDescent="0.25"/>
  <cols>
    <col min="1" max="1" width="11.5703125" customWidth="1"/>
    <col min="2" max="2" width="30.7109375" customWidth="1"/>
    <col min="3" max="7" width="15.7109375" customWidth="1"/>
    <col min="8" max="8" width="4.28515625" customWidth="1"/>
    <col min="9" max="9" width="15.7109375" customWidth="1"/>
    <col min="10" max="10" width="14.140625" customWidth="1"/>
  </cols>
  <sheetData>
    <row r="1" spans="1:10" x14ac:dyDescent="0.25">
      <c r="A1" t="s">
        <v>0</v>
      </c>
      <c r="D1" s="236">
        <f ca="1">TODAY()</f>
        <v>43955</v>
      </c>
    </row>
    <row r="2" spans="1:10" x14ac:dyDescent="0.25">
      <c r="A2" t="s">
        <v>526</v>
      </c>
    </row>
    <row r="4" spans="1:10" x14ac:dyDescent="0.25">
      <c r="C4" s="1">
        <v>2017</v>
      </c>
      <c r="D4" s="1">
        <v>2017</v>
      </c>
      <c r="E4" s="1">
        <v>2018</v>
      </c>
      <c r="F4" s="1">
        <v>2018</v>
      </c>
      <c r="G4" s="1">
        <v>2019</v>
      </c>
      <c r="H4" s="1"/>
      <c r="I4" s="1" t="s">
        <v>411</v>
      </c>
      <c r="J4" s="1" t="s">
        <v>45</v>
      </c>
    </row>
    <row r="5" spans="1:10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46</v>
      </c>
      <c r="F5" s="1" t="s">
        <v>525</v>
      </c>
      <c r="G5" s="1" t="s">
        <v>382</v>
      </c>
      <c r="H5" s="1"/>
      <c r="I5" s="1" t="s">
        <v>5</v>
      </c>
      <c r="J5" s="1" t="s">
        <v>176</v>
      </c>
    </row>
    <row r="6" spans="1:10" x14ac:dyDescent="0.25">
      <c r="A6" s="2"/>
    </row>
    <row r="7" spans="1:10" x14ac:dyDescent="0.25">
      <c r="A7" s="2">
        <v>3</v>
      </c>
      <c r="B7" t="s">
        <v>6</v>
      </c>
      <c r="C7" s="3">
        <v>184056</v>
      </c>
      <c r="D7" s="4">
        <f>'003-EMA'!E127</f>
        <v>172685.24</v>
      </c>
      <c r="E7" s="3">
        <v>189601</v>
      </c>
      <c r="F7" s="4">
        <f>'003-EMA'!G127</f>
        <v>120943.08</v>
      </c>
      <c r="G7" s="4">
        <f>'003-EMA'!H127</f>
        <v>212028</v>
      </c>
      <c r="H7" s="4"/>
      <c r="I7" s="4">
        <f t="shared" ref="I7:I32" si="0">SUM(G7-E7)</f>
        <v>22427</v>
      </c>
      <c r="J7" s="347">
        <f t="shared" ref="J7:J32" si="1">SUM(I7/E7)</f>
        <v>0.11828524111159751</v>
      </c>
    </row>
    <row r="8" spans="1:10" x14ac:dyDescent="0.25">
      <c r="A8" s="2">
        <v>4</v>
      </c>
      <c r="B8" t="s">
        <v>7</v>
      </c>
      <c r="C8" s="3">
        <v>2528267</v>
      </c>
      <c r="D8" s="4">
        <f>'004-PRCC'!E150</f>
        <v>2433272.2799999998</v>
      </c>
      <c r="E8" s="3">
        <v>2979594</v>
      </c>
      <c r="F8" s="4">
        <f>'004-PRCC'!G150</f>
        <v>2019607.22</v>
      </c>
      <c r="G8" s="4">
        <f>'004-PRCC'!H150</f>
        <v>3251419</v>
      </c>
      <c r="H8" s="4"/>
      <c r="I8" s="4">
        <f t="shared" si="0"/>
        <v>271825</v>
      </c>
      <c r="J8" s="347">
        <f t="shared" si="1"/>
        <v>9.1228872121503796E-2</v>
      </c>
    </row>
    <row r="9" spans="1:10" x14ac:dyDescent="0.25">
      <c r="A9" s="2">
        <v>5</v>
      </c>
      <c r="B9" t="s">
        <v>8</v>
      </c>
      <c r="C9" s="3">
        <v>958445.13</v>
      </c>
      <c r="D9" s="4">
        <f>'005 - DA'!E129</f>
        <v>878622.3</v>
      </c>
      <c r="E9" s="3">
        <v>976170</v>
      </c>
      <c r="F9" s="4">
        <f>'005 - DA'!G129</f>
        <v>635801.86</v>
      </c>
      <c r="G9" s="4">
        <f>'005 - DA'!H129</f>
        <v>962858</v>
      </c>
      <c r="H9" s="4"/>
      <c r="I9" s="4">
        <f t="shared" si="0"/>
        <v>-13312</v>
      </c>
      <c r="J9" s="348">
        <f t="shared" si="1"/>
        <v>-1.3636968970568651E-2</v>
      </c>
    </row>
    <row r="10" spans="1:10" x14ac:dyDescent="0.25">
      <c r="A10" s="2">
        <v>6</v>
      </c>
      <c r="B10" t="s">
        <v>9</v>
      </c>
      <c r="C10" s="3">
        <v>501456</v>
      </c>
      <c r="D10" s="4">
        <f>'006 - Administration'!D124</f>
        <v>361664.48</v>
      </c>
      <c r="E10" s="3">
        <v>485980</v>
      </c>
      <c r="F10" s="4">
        <f>'006 - Administration'!F124</f>
        <v>274730.58999999997</v>
      </c>
      <c r="G10" s="4">
        <f>'006 - Administration'!G124</f>
        <v>482022</v>
      </c>
      <c r="H10" s="4"/>
      <c r="I10" s="4">
        <f t="shared" si="0"/>
        <v>-3958</v>
      </c>
      <c r="J10" s="348">
        <f t="shared" si="1"/>
        <v>-8.1443680809909873E-3</v>
      </c>
    </row>
    <row r="11" spans="1:10" x14ac:dyDescent="0.25">
      <c r="A11" s="2">
        <v>7</v>
      </c>
      <c r="B11" t="s">
        <v>10</v>
      </c>
      <c r="C11" s="3">
        <v>108088</v>
      </c>
      <c r="D11" s="4">
        <f>'007- Finance'!D87</f>
        <v>112113.08</v>
      </c>
      <c r="E11" s="3">
        <v>173639</v>
      </c>
      <c r="F11" s="4">
        <f>'007- Finance'!F87</f>
        <v>134926.39999999999</v>
      </c>
      <c r="G11" s="4">
        <f>'007- Finance'!G87</f>
        <v>200805</v>
      </c>
      <c r="H11" s="4"/>
      <c r="I11" s="4">
        <f t="shared" si="0"/>
        <v>27166</v>
      </c>
      <c r="J11" s="347">
        <f t="shared" si="1"/>
        <v>0.15645102770690916</v>
      </c>
    </row>
    <row r="12" spans="1:10" x14ac:dyDescent="0.25">
      <c r="A12" s="2">
        <v>8</v>
      </c>
      <c r="B12" t="s">
        <v>11</v>
      </c>
      <c r="C12" s="3">
        <v>560760</v>
      </c>
      <c r="D12" s="4">
        <f>'008 - Buildings and Grounds'!D125</f>
        <v>543126.46</v>
      </c>
      <c r="E12" s="3">
        <v>585817</v>
      </c>
      <c r="F12" s="4">
        <f>'008 - Buildings and Grounds'!F125</f>
        <v>416708.88</v>
      </c>
      <c r="G12" s="4">
        <f>'008 - Buildings and Grounds'!G125</f>
        <v>868092</v>
      </c>
      <c r="H12" s="4"/>
      <c r="I12" s="4">
        <f t="shared" si="0"/>
        <v>282275</v>
      </c>
      <c r="J12" s="347">
        <f t="shared" si="1"/>
        <v>0.48184842706852138</v>
      </c>
    </row>
    <row r="13" spans="1:10" x14ac:dyDescent="0.25">
      <c r="A13" s="2">
        <v>9</v>
      </c>
      <c r="B13" t="s">
        <v>12</v>
      </c>
      <c r="C13" s="3">
        <v>6279593</v>
      </c>
      <c r="D13" s="4">
        <v>6279593</v>
      </c>
      <c r="E13" s="3">
        <v>6530777</v>
      </c>
      <c r="F13" s="3">
        <v>4353851.33</v>
      </c>
      <c r="G13" s="3">
        <v>6792008</v>
      </c>
      <c r="H13" s="3"/>
      <c r="I13" s="4">
        <f t="shared" si="0"/>
        <v>261231</v>
      </c>
      <c r="J13" s="347">
        <f t="shared" si="1"/>
        <v>3.9999987750309038E-2</v>
      </c>
    </row>
    <row r="14" spans="1:10" x14ac:dyDescent="0.25">
      <c r="A14" s="2">
        <v>10</v>
      </c>
      <c r="B14" t="s">
        <v>13</v>
      </c>
      <c r="C14" s="3">
        <v>394274</v>
      </c>
      <c r="D14" s="4">
        <f>'010 - Deeds'!D115</f>
        <v>330930.64999999997</v>
      </c>
      <c r="E14" s="3">
        <v>402364</v>
      </c>
      <c r="F14" s="4">
        <f>'010 - Deeds'!F115</f>
        <v>220938.69999999998</v>
      </c>
      <c r="G14" s="4">
        <f>'010 - Deeds'!G115</f>
        <v>407131</v>
      </c>
      <c r="H14" s="4"/>
      <c r="I14" s="4">
        <f t="shared" si="0"/>
        <v>4767</v>
      </c>
      <c r="J14" s="347">
        <f t="shared" si="1"/>
        <v>1.1847481385014564E-2</v>
      </c>
    </row>
    <row r="15" spans="1:10" x14ac:dyDescent="0.25">
      <c r="A15" s="2">
        <v>11</v>
      </c>
      <c r="B15" t="s">
        <v>14</v>
      </c>
      <c r="C15" s="3">
        <v>461978</v>
      </c>
      <c r="D15" s="4">
        <f>'011 - Probate'!D123</f>
        <v>444878.62000000005</v>
      </c>
      <c r="E15" s="3">
        <v>472695</v>
      </c>
      <c r="F15" s="4">
        <f>'011 - Probate'!F123</f>
        <v>322721.61</v>
      </c>
      <c r="G15" s="4">
        <f>'011 - Probate'!G123</f>
        <v>465314</v>
      </c>
      <c r="H15" s="4"/>
      <c r="I15" s="4">
        <f t="shared" si="0"/>
        <v>-7381</v>
      </c>
      <c r="J15" s="348">
        <f t="shared" si="1"/>
        <v>-1.5614719851066756E-2</v>
      </c>
    </row>
    <row r="16" spans="1:10" x14ac:dyDescent="0.25">
      <c r="A16" s="2">
        <v>12</v>
      </c>
      <c r="B16" t="s">
        <v>15</v>
      </c>
      <c r="C16" s="3">
        <v>3864561</v>
      </c>
      <c r="D16" s="254">
        <f>'012 - Sheriff'!E157</f>
        <v>3594762.73</v>
      </c>
      <c r="E16" s="3">
        <v>3911848.79</v>
      </c>
      <c r="F16" s="254">
        <f>'012 - Sheriff'!G157</f>
        <v>2795623.65</v>
      </c>
      <c r="G16" s="254">
        <f>'012 - Sheriff'!H157</f>
        <v>4116577</v>
      </c>
      <c r="H16" s="254"/>
      <c r="I16" s="4">
        <f t="shared" si="0"/>
        <v>204728.20999999996</v>
      </c>
      <c r="J16" s="347">
        <f t="shared" si="1"/>
        <v>5.2335409927744152E-2</v>
      </c>
    </row>
    <row r="17" spans="1:10" x14ac:dyDescent="0.25">
      <c r="A17" s="2">
        <v>13</v>
      </c>
      <c r="B17" t="s">
        <v>16</v>
      </c>
      <c r="C17" s="3">
        <v>321869.19</v>
      </c>
      <c r="D17" s="4">
        <f>'013 - Civil Process'!D98</f>
        <v>295652.65999999997</v>
      </c>
      <c r="E17" s="3">
        <v>332032</v>
      </c>
      <c r="F17" s="4">
        <f>'013 - Civil Process'!F98</f>
        <v>217155.21000000002</v>
      </c>
      <c r="G17" s="4">
        <f>'013 - Civil Process'!G98</f>
        <v>346509</v>
      </c>
      <c r="H17" s="4"/>
      <c r="I17" s="4">
        <f t="shared" si="0"/>
        <v>14477</v>
      </c>
      <c r="J17" s="347">
        <f t="shared" si="1"/>
        <v>4.3601219159599074E-2</v>
      </c>
    </row>
    <row r="18" spans="1:10" x14ac:dyDescent="0.25">
      <c r="A18" s="2">
        <v>14</v>
      </c>
      <c r="B18" t="s">
        <v>17</v>
      </c>
      <c r="C18" s="3">
        <v>148634</v>
      </c>
      <c r="D18" s="4">
        <f>'014 - UT Administration'!D91</f>
        <v>146227.81</v>
      </c>
      <c r="E18" s="3">
        <v>153665</v>
      </c>
      <c r="F18" s="4">
        <f>'014 - UT Administration'!F91</f>
        <v>112037.32000000002</v>
      </c>
      <c r="G18" s="4">
        <f>'014 - UT Administration'!G91</f>
        <v>161537</v>
      </c>
      <c r="H18" s="4"/>
      <c r="I18" s="4">
        <f t="shared" si="0"/>
        <v>7872</v>
      </c>
      <c r="J18" s="347">
        <f t="shared" si="1"/>
        <v>5.1228321348387729E-2</v>
      </c>
    </row>
    <row r="19" spans="1:10" x14ac:dyDescent="0.25">
      <c r="A19" s="2">
        <v>15</v>
      </c>
      <c r="B19" t="s">
        <v>18</v>
      </c>
      <c r="C19" s="3">
        <v>623074</v>
      </c>
      <c r="D19" s="4">
        <f>'015 - IT'!E116</f>
        <v>622170.75999999989</v>
      </c>
      <c r="E19" s="3">
        <v>638899</v>
      </c>
      <c r="F19" s="4">
        <f>'015 - IT'!G116</f>
        <v>401013.22000000003</v>
      </c>
      <c r="G19" s="4">
        <f>'015 - IT'!H116</f>
        <v>666706</v>
      </c>
      <c r="H19" s="4"/>
      <c r="I19" s="4">
        <f t="shared" si="0"/>
        <v>27807</v>
      </c>
      <c r="J19" s="347">
        <f t="shared" si="1"/>
        <v>4.3523311196292373E-2</v>
      </c>
    </row>
    <row r="20" spans="1:10" x14ac:dyDescent="0.25">
      <c r="A20" s="2">
        <v>18</v>
      </c>
      <c r="B20" t="s">
        <v>19</v>
      </c>
      <c r="C20" s="3">
        <v>1750</v>
      </c>
      <c r="D20" s="4">
        <f>'018 - MSR Retirees'!E8</f>
        <v>1876.12</v>
      </c>
      <c r="E20" s="3">
        <v>2025</v>
      </c>
      <c r="F20" s="4">
        <f>'018 - MSR Retirees'!G8</f>
        <v>1310.1600000000001</v>
      </c>
      <c r="G20" s="4">
        <f>'018 - MSR Retirees'!H8</f>
        <v>2200</v>
      </c>
      <c r="H20" s="4"/>
      <c r="I20" s="4">
        <f t="shared" si="0"/>
        <v>175</v>
      </c>
      <c r="J20" s="347">
        <f t="shared" si="1"/>
        <v>8.6419753086419748E-2</v>
      </c>
    </row>
    <row r="21" spans="1:10" x14ac:dyDescent="0.25">
      <c r="A21" s="2">
        <v>19</v>
      </c>
      <c r="B21" t="s">
        <v>20</v>
      </c>
      <c r="C21" s="3">
        <v>6000</v>
      </c>
      <c r="D21" s="4">
        <f>'019 - Health and Safety'!E13</f>
        <v>4126.28</v>
      </c>
      <c r="E21" s="3">
        <v>6000</v>
      </c>
      <c r="F21" s="4">
        <f>'019 - Health and Safety'!G13</f>
        <v>1443.12</v>
      </c>
      <c r="G21" s="4">
        <f>'019 - Health and Safety'!H13</f>
        <v>6000</v>
      </c>
      <c r="H21" s="4"/>
      <c r="I21" s="4">
        <f t="shared" si="0"/>
        <v>0</v>
      </c>
      <c r="J21" s="347">
        <f t="shared" si="1"/>
        <v>0</v>
      </c>
    </row>
    <row r="22" spans="1:10" x14ac:dyDescent="0.25">
      <c r="A22" s="2">
        <v>22</v>
      </c>
      <c r="B22" t="s">
        <v>21</v>
      </c>
      <c r="C22" s="3">
        <v>45000</v>
      </c>
      <c r="D22" s="4">
        <f>'Depts. 22-40'!D8</f>
        <v>27097.53</v>
      </c>
      <c r="E22" s="3">
        <v>43000</v>
      </c>
      <c r="F22" s="4">
        <f>'Depts. 22-40'!F8</f>
        <v>26572.86</v>
      </c>
      <c r="G22" s="4">
        <f>'Depts. 22-40'!G8</f>
        <v>43000</v>
      </c>
      <c r="H22" s="4"/>
      <c r="I22" s="4">
        <f t="shared" si="0"/>
        <v>0</v>
      </c>
      <c r="J22" s="347">
        <f t="shared" si="1"/>
        <v>0</v>
      </c>
    </row>
    <row r="23" spans="1:10" x14ac:dyDescent="0.25">
      <c r="A23" s="2">
        <v>24</v>
      </c>
      <c r="B23" t="s">
        <v>22</v>
      </c>
      <c r="C23" s="3">
        <v>100</v>
      </c>
      <c r="D23" s="4">
        <f>'Depts. 22-40'!D17</f>
        <v>0</v>
      </c>
      <c r="E23" s="3">
        <v>100</v>
      </c>
      <c r="F23" s="4">
        <f>'Depts. 22-40'!F17</f>
        <v>0</v>
      </c>
      <c r="G23" s="4">
        <f>'Depts. 22-40'!G17</f>
        <v>100</v>
      </c>
      <c r="H23" s="4"/>
      <c r="I23" s="4">
        <f t="shared" si="0"/>
        <v>0</v>
      </c>
      <c r="J23" s="347">
        <f t="shared" si="1"/>
        <v>0</v>
      </c>
    </row>
    <row r="24" spans="1:10" x14ac:dyDescent="0.25">
      <c r="A24" s="2">
        <v>30</v>
      </c>
      <c r="B24" t="s">
        <v>23</v>
      </c>
      <c r="C24" s="3">
        <v>55000</v>
      </c>
      <c r="D24" s="4">
        <f>'Depts. 22-40'!D29</f>
        <v>55000</v>
      </c>
      <c r="E24" s="3">
        <v>60500</v>
      </c>
      <c r="F24" s="4">
        <f>'Depts. 22-40'!F29</f>
        <v>45375</v>
      </c>
      <c r="G24" s="4">
        <f>'Depts. 22-40'!G29</f>
        <v>62000</v>
      </c>
      <c r="H24" s="4"/>
      <c r="I24" s="4">
        <f t="shared" si="0"/>
        <v>1500</v>
      </c>
      <c r="J24" s="347">
        <f t="shared" si="1"/>
        <v>2.4793388429752067E-2</v>
      </c>
    </row>
    <row r="25" spans="1:10" x14ac:dyDescent="0.25">
      <c r="A25" s="2">
        <v>31</v>
      </c>
      <c r="B25" t="s">
        <v>24</v>
      </c>
      <c r="C25" s="3">
        <v>18000</v>
      </c>
      <c r="D25" s="4">
        <f>'Depts. 22-40'!D41</f>
        <v>19702</v>
      </c>
      <c r="E25" s="3">
        <v>18000</v>
      </c>
      <c r="F25" s="4">
        <f>'Depts. 22-40'!F41</f>
        <v>5222.0200000000004</v>
      </c>
      <c r="G25" s="4">
        <f>'Depts. 22-40'!G41</f>
        <v>21000</v>
      </c>
      <c r="H25" s="4"/>
      <c r="I25" s="4">
        <f t="shared" si="0"/>
        <v>3000</v>
      </c>
      <c r="J25" s="347">
        <f t="shared" si="1"/>
        <v>0.16666666666666666</v>
      </c>
    </row>
    <row r="26" spans="1:10" x14ac:dyDescent="0.25">
      <c r="A26" s="2">
        <v>32</v>
      </c>
      <c r="B26" t="s">
        <v>25</v>
      </c>
      <c r="C26" s="3">
        <v>100000</v>
      </c>
      <c r="D26" s="4">
        <f>'Depts. 22-40'!D52</f>
        <v>221012.41</v>
      </c>
      <c r="E26" s="3">
        <v>125000</v>
      </c>
      <c r="F26" s="4">
        <f>'Depts. 22-40'!F52</f>
        <v>12583.17</v>
      </c>
      <c r="G26" s="4">
        <f>'Depts. 22-40'!G52</f>
        <v>125000</v>
      </c>
      <c r="H26" s="4"/>
      <c r="I26" s="4">
        <f t="shared" si="0"/>
        <v>0</v>
      </c>
      <c r="J26" s="347">
        <f t="shared" si="1"/>
        <v>0</v>
      </c>
    </row>
    <row r="27" spans="1:10" x14ac:dyDescent="0.25">
      <c r="A27" s="2">
        <v>34</v>
      </c>
      <c r="B27" t="s">
        <v>368</v>
      </c>
      <c r="C27" s="3">
        <v>63500</v>
      </c>
      <c r="D27" s="4">
        <f>'Depts. 22-40'!D74</f>
        <v>58000</v>
      </c>
      <c r="E27" s="3">
        <v>73500</v>
      </c>
      <c r="F27" s="4">
        <f>'Depts. 22-40'!F74</f>
        <v>47000</v>
      </c>
      <c r="G27" s="4">
        <f>'Depts. 22-40'!G74</f>
        <v>93300</v>
      </c>
      <c r="H27" s="4"/>
      <c r="I27" s="4">
        <f t="shared" si="0"/>
        <v>19800</v>
      </c>
      <c r="J27" s="347">
        <f t="shared" si="1"/>
        <v>0.26938775510204083</v>
      </c>
    </row>
    <row r="28" spans="1:10" x14ac:dyDescent="0.25">
      <c r="A28" s="2">
        <v>35</v>
      </c>
      <c r="B28" t="s">
        <v>26</v>
      </c>
      <c r="C28" s="3">
        <v>69982</v>
      </c>
      <c r="D28" s="4">
        <f>'Depts. 22-40'!D86</f>
        <v>69982</v>
      </c>
      <c r="E28" s="3">
        <v>72782</v>
      </c>
      <c r="F28" s="4">
        <f>'Depts. 22-40'!F86</f>
        <v>54586</v>
      </c>
      <c r="G28" s="4">
        <f>'Depts. 22-40'!G86</f>
        <v>75694</v>
      </c>
      <c r="H28" s="4"/>
      <c r="I28" s="4">
        <f t="shared" si="0"/>
        <v>2912</v>
      </c>
      <c r="J28" s="347">
        <f t="shared" si="1"/>
        <v>4.0009892555851724E-2</v>
      </c>
    </row>
    <row r="29" spans="1:10" x14ac:dyDescent="0.25">
      <c r="A29" s="2">
        <v>36</v>
      </c>
      <c r="B29" t="s">
        <v>27</v>
      </c>
      <c r="C29" s="3">
        <v>18500</v>
      </c>
      <c r="D29" s="4">
        <f>'Depts. 22-40'!D97</f>
        <v>0</v>
      </c>
      <c r="E29" s="3">
        <v>18500</v>
      </c>
      <c r="F29" s="4">
        <f>'Depts. 22-40'!F97</f>
        <v>0</v>
      </c>
      <c r="G29" s="4">
        <f>'Depts. 22-40'!G97</f>
        <v>18500</v>
      </c>
      <c r="H29" s="4"/>
      <c r="I29" s="4">
        <f t="shared" si="0"/>
        <v>0</v>
      </c>
      <c r="J29" s="347">
        <f t="shared" si="1"/>
        <v>0</v>
      </c>
    </row>
    <row r="30" spans="1:10" x14ac:dyDescent="0.25">
      <c r="A30" s="2">
        <v>38</v>
      </c>
      <c r="B30" t="s">
        <v>28</v>
      </c>
      <c r="C30" s="3">
        <v>47611</v>
      </c>
      <c r="D30" s="4">
        <f>'Depts. 22-40'!D117</f>
        <v>46955.789999999994</v>
      </c>
      <c r="E30" s="3">
        <v>48951</v>
      </c>
      <c r="F30" s="4">
        <f>'Depts. 22-40'!F117</f>
        <v>36571.69</v>
      </c>
      <c r="G30" s="4">
        <f>'Depts. 22-40'!G117</f>
        <v>50872</v>
      </c>
      <c r="H30" s="4"/>
      <c r="I30" s="4">
        <f t="shared" si="0"/>
        <v>1921</v>
      </c>
      <c r="J30" s="347">
        <f t="shared" si="1"/>
        <v>3.9243324957610674E-2</v>
      </c>
    </row>
    <row r="31" spans="1:10" x14ac:dyDescent="0.25">
      <c r="A31" s="2">
        <v>39</v>
      </c>
      <c r="B31" t="s">
        <v>405</v>
      </c>
      <c r="C31" s="3">
        <v>12000</v>
      </c>
      <c r="D31" s="4">
        <f>'Depts. 22-40'!D128</f>
        <v>962</v>
      </c>
      <c r="E31" s="3">
        <v>8000</v>
      </c>
      <c r="F31" s="4">
        <f>'Depts. 22-40'!F128</f>
        <v>1110</v>
      </c>
      <c r="G31" s="4">
        <f>'Depts. 22-40'!G128</f>
        <v>8000</v>
      </c>
      <c r="H31" s="4"/>
      <c r="I31" s="4">
        <f t="shared" si="0"/>
        <v>0</v>
      </c>
      <c r="J31" s="347">
        <f t="shared" si="1"/>
        <v>0</v>
      </c>
    </row>
    <row r="32" spans="1:10" x14ac:dyDescent="0.25">
      <c r="A32" s="2">
        <v>40</v>
      </c>
      <c r="B32" t="s">
        <v>29</v>
      </c>
      <c r="C32" s="3">
        <v>30000</v>
      </c>
      <c r="D32" s="4">
        <f>'Depts. 22-40'!D139</f>
        <v>4214.22</v>
      </c>
      <c r="E32" s="3">
        <v>30000</v>
      </c>
      <c r="F32" s="4">
        <f>'Depts. 22-40'!F139</f>
        <v>31204.35</v>
      </c>
      <c r="G32" s="4">
        <f>'Depts. 22-40'!G139</f>
        <v>30000</v>
      </c>
      <c r="H32" s="4"/>
      <c r="I32" s="4">
        <f t="shared" si="0"/>
        <v>0</v>
      </c>
      <c r="J32" s="347">
        <f t="shared" si="1"/>
        <v>0</v>
      </c>
    </row>
    <row r="34" spans="1:9" ht="15.75" x14ac:dyDescent="0.25">
      <c r="B34" s="5" t="s">
        <v>30</v>
      </c>
      <c r="C34" s="3">
        <f>SUM(C7:C32)</f>
        <v>17402498.32</v>
      </c>
      <c r="D34" s="3">
        <f t="shared" ref="D34:I34" si="2">SUM(D7:D32)</f>
        <v>16724628.419999998</v>
      </c>
      <c r="E34" s="3">
        <f>SUM(E7:E32)</f>
        <v>18339439.789999999</v>
      </c>
      <c r="F34" s="3">
        <f t="shared" si="2"/>
        <v>12289037.439999999</v>
      </c>
      <c r="G34" s="3">
        <f>SUM(G7:G32)</f>
        <v>19468672</v>
      </c>
      <c r="H34" s="3"/>
      <c r="I34" s="3">
        <f t="shared" si="2"/>
        <v>1129232.21</v>
      </c>
    </row>
    <row r="36" spans="1:9" x14ac:dyDescent="0.25">
      <c r="B36" s="77"/>
    </row>
    <row r="39" spans="1:9" x14ac:dyDescent="0.25">
      <c r="A39" t="s">
        <v>0</v>
      </c>
    </row>
    <row r="40" spans="1:9" x14ac:dyDescent="0.25">
      <c r="A40" t="s">
        <v>527</v>
      </c>
      <c r="D40" s="236">
        <f ca="1">TODAY()</f>
        <v>43955</v>
      </c>
    </row>
    <row r="42" spans="1:9" x14ac:dyDescent="0.25">
      <c r="C42" s="1">
        <v>2017</v>
      </c>
      <c r="D42" s="1">
        <v>2017</v>
      </c>
      <c r="E42" s="1">
        <v>2018</v>
      </c>
      <c r="F42" s="1">
        <v>2018</v>
      </c>
      <c r="G42" s="1">
        <v>2019</v>
      </c>
      <c r="H42" s="1"/>
      <c r="I42" s="1" t="s">
        <v>411</v>
      </c>
    </row>
    <row r="43" spans="1:9" x14ac:dyDescent="0.25">
      <c r="C43" s="1" t="s">
        <v>3</v>
      </c>
      <c r="D43" s="1" t="s">
        <v>4</v>
      </c>
      <c r="E43" s="1" t="s">
        <v>46</v>
      </c>
      <c r="F43" s="1" t="s">
        <v>406</v>
      </c>
      <c r="G43" s="1" t="s">
        <v>382</v>
      </c>
      <c r="H43" s="1"/>
      <c r="I43" s="1" t="s">
        <v>5</v>
      </c>
    </row>
    <row r="44" spans="1:9" x14ac:dyDescent="0.25">
      <c r="C44" s="1"/>
      <c r="E44" s="1"/>
      <c r="F44" s="1"/>
      <c r="I44" s="1"/>
    </row>
    <row r="45" spans="1:9" x14ac:dyDescent="0.25">
      <c r="A45" s="2">
        <v>3</v>
      </c>
      <c r="B45" t="s">
        <v>6</v>
      </c>
      <c r="C45" s="3">
        <v>85000</v>
      </c>
      <c r="D45" s="4">
        <f>'003-EMA'!O9</f>
        <v>77010.850000000006</v>
      </c>
      <c r="E45" s="3">
        <v>85000</v>
      </c>
      <c r="F45" s="4">
        <f>'003-EMA'!Q9</f>
        <v>65213.55</v>
      </c>
      <c r="G45" s="4">
        <f>'003-EMA'!R9</f>
        <v>95000</v>
      </c>
      <c r="H45" s="4"/>
      <c r="I45" s="4">
        <f t="shared" ref="I45:I55" si="3">SUM(G45-E45)</f>
        <v>10000</v>
      </c>
    </row>
    <row r="46" spans="1:9" x14ac:dyDescent="0.25">
      <c r="A46" s="2">
        <v>4</v>
      </c>
      <c r="B46" t="s">
        <v>7</v>
      </c>
      <c r="C46" s="3">
        <v>233500</v>
      </c>
      <c r="D46" s="4">
        <f>'004-PRCC'!O11</f>
        <v>232078</v>
      </c>
      <c r="E46" s="3">
        <v>237080</v>
      </c>
      <c r="F46" s="4">
        <f>'004-PRCC'!Q11</f>
        <v>165990.98000000001</v>
      </c>
      <c r="G46" s="4">
        <f>'004-PRCC'!R11</f>
        <v>241800</v>
      </c>
      <c r="H46" s="4"/>
      <c r="I46" s="4">
        <f t="shared" si="3"/>
        <v>4720</v>
      </c>
    </row>
    <row r="47" spans="1:9" x14ac:dyDescent="0.25">
      <c r="A47" s="2">
        <v>5</v>
      </c>
      <c r="B47" t="s">
        <v>8</v>
      </c>
      <c r="C47" s="3">
        <v>15000</v>
      </c>
      <c r="D47" s="4">
        <f>'005 - DA'!P11</f>
        <v>15117.05</v>
      </c>
      <c r="E47" s="3">
        <v>20000</v>
      </c>
      <c r="F47" s="4">
        <f>'005 - DA'!R11</f>
        <v>7418.95</v>
      </c>
      <c r="G47" s="4">
        <f>'005 - DA'!S11</f>
        <v>10000</v>
      </c>
      <c r="H47" s="4"/>
      <c r="I47" s="4">
        <f t="shared" si="3"/>
        <v>-10000</v>
      </c>
    </row>
    <row r="48" spans="1:9" x14ac:dyDescent="0.25">
      <c r="A48" s="2">
        <v>6</v>
      </c>
      <c r="B48" t="s">
        <v>9</v>
      </c>
      <c r="C48" s="3">
        <v>75000</v>
      </c>
      <c r="D48" s="4">
        <f>'006 - Administration'!N10</f>
        <v>117522.5</v>
      </c>
      <c r="E48" s="3">
        <v>78000</v>
      </c>
      <c r="F48" s="4">
        <f>'006 - Administration'!P10</f>
        <v>39920.5</v>
      </c>
      <c r="G48" s="4">
        <f>'006 - Administration'!Q10</f>
        <v>110341</v>
      </c>
      <c r="H48" s="4"/>
      <c r="I48" s="4">
        <f t="shared" si="3"/>
        <v>32341</v>
      </c>
    </row>
    <row r="49" spans="1:9" x14ac:dyDescent="0.25">
      <c r="A49" s="2">
        <v>10</v>
      </c>
      <c r="B49" t="s">
        <v>13</v>
      </c>
      <c r="C49" s="3">
        <v>990000</v>
      </c>
      <c r="D49" s="4">
        <f>'010 - Deeds'!N9</f>
        <v>1281589.67</v>
      </c>
      <c r="E49" s="3">
        <v>990000</v>
      </c>
      <c r="F49" s="4">
        <f>'010 - Deeds'!P9</f>
        <v>831113.96</v>
      </c>
      <c r="G49" s="4">
        <f>'010 - Deeds'!Q9</f>
        <v>990000</v>
      </c>
      <c r="H49" s="4"/>
      <c r="I49" s="4">
        <f t="shared" si="3"/>
        <v>0</v>
      </c>
    </row>
    <row r="50" spans="1:9" x14ac:dyDescent="0.25">
      <c r="A50" s="2">
        <v>11</v>
      </c>
      <c r="B50" t="s">
        <v>14</v>
      </c>
      <c r="C50" s="3">
        <v>160000</v>
      </c>
      <c r="D50" s="4">
        <f>'011 - Probate'!N9</f>
        <v>211198.2</v>
      </c>
      <c r="E50" s="3">
        <v>180000</v>
      </c>
      <c r="F50" s="4">
        <f>'011 - Probate'!P9</f>
        <v>174399.16</v>
      </c>
      <c r="G50" s="4">
        <f>'011 - Probate'!Q9</f>
        <v>190000</v>
      </c>
      <c r="H50" s="4"/>
      <c r="I50" s="4">
        <f t="shared" si="3"/>
        <v>10000</v>
      </c>
    </row>
    <row r="51" spans="1:9" x14ac:dyDescent="0.25">
      <c r="A51" s="2">
        <v>12</v>
      </c>
      <c r="B51" t="s">
        <v>15</v>
      </c>
      <c r="C51" s="3">
        <v>679752</v>
      </c>
      <c r="D51" s="254">
        <f>'012 - Sheriff'!O11</f>
        <v>606315.25</v>
      </c>
      <c r="E51" s="3">
        <v>595470</v>
      </c>
      <c r="F51" s="254">
        <f>'012 - Sheriff'!Q11</f>
        <v>461007.01</v>
      </c>
      <c r="G51" s="254">
        <f>'012 - Sheriff'!R11</f>
        <v>614005</v>
      </c>
      <c r="H51" s="254"/>
      <c r="I51" s="4">
        <f t="shared" si="3"/>
        <v>18535</v>
      </c>
    </row>
    <row r="52" spans="1:9" x14ac:dyDescent="0.25">
      <c r="A52" s="2">
        <v>13</v>
      </c>
      <c r="B52" t="s">
        <v>16</v>
      </c>
      <c r="C52" s="3">
        <v>203000</v>
      </c>
      <c r="D52" s="4">
        <f>'013 - Civil Process'!N11</f>
        <v>196500.1</v>
      </c>
      <c r="E52" s="3">
        <v>200000</v>
      </c>
      <c r="F52" s="4">
        <f>'013 - Civil Process'!P11</f>
        <v>187198.54</v>
      </c>
      <c r="G52" s="4">
        <f>'013 - Civil Process'!Q11</f>
        <v>200000</v>
      </c>
      <c r="H52" s="4"/>
      <c r="I52" s="4">
        <f t="shared" si="3"/>
        <v>0</v>
      </c>
    </row>
    <row r="53" spans="1:9" x14ac:dyDescent="0.25">
      <c r="A53" s="2">
        <v>14</v>
      </c>
      <c r="B53" t="s">
        <v>17</v>
      </c>
      <c r="C53" s="3">
        <v>68000</v>
      </c>
      <c r="D53" s="4">
        <f>'014 - UT Administration'!N9</f>
        <v>51000</v>
      </c>
      <c r="E53" s="3">
        <v>68000</v>
      </c>
      <c r="F53" s="4">
        <f>'014 - UT Administration'!P9</f>
        <v>51500</v>
      </c>
      <c r="G53" s="4">
        <f>'014 - UT Administration'!Q9</f>
        <v>70000</v>
      </c>
      <c r="H53" s="4"/>
      <c r="I53" s="4">
        <f t="shared" si="3"/>
        <v>2000</v>
      </c>
    </row>
    <row r="54" spans="1:9" x14ac:dyDescent="0.25">
      <c r="A54" s="2">
        <v>15</v>
      </c>
      <c r="B54" t="s">
        <v>18</v>
      </c>
      <c r="C54" s="3">
        <v>15300</v>
      </c>
      <c r="D54" s="4">
        <f>'015 - IT'!O9</f>
        <v>24537.599999999999</v>
      </c>
      <c r="E54" s="3">
        <v>15300</v>
      </c>
      <c r="F54" s="4">
        <f>'015 - IT'!Q9</f>
        <v>19730.66</v>
      </c>
      <c r="G54" s="4">
        <f>'015 - IT'!R9</f>
        <v>9000</v>
      </c>
      <c r="H54" s="4"/>
      <c r="I54" s="4">
        <f t="shared" si="3"/>
        <v>-6300</v>
      </c>
    </row>
    <row r="55" spans="1:9" x14ac:dyDescent="0.25">
      <c r="A55" s="2">
        <v>49</v>
      </c>
      <c r="B55" t="s">
        <v>31</v>
      </c>
      <c r="C55" s="3">
        <v>175500</v>
      </c>
      <c r="D55" s="3">
        <v>227605.83</v>
      </c>
      <c r="E55" s="3">
        <v>185000</v>
      </c>
      <c r="F55" s="3">
        <v>100186.4</v>
      </c>
      <c r="G55" s="3">
        <f>C68</f>
        <v>361000</v>
      </c>
      <c r="H55" s="3"/>
      <c r="I55" s="4">
        <f t="shared" si="3"/>
        <v>176000</v>
      </c>
    </row>
    <row r="56" spans="1:9" x14ac:dyDescent="0.25">
      <c r="A56" s="2"/>
    </row>
    <row r="57" spans="1:9" ht="15.75" x14ac:dyDescent="0.25">
      <c r="A57" s="2"/>
      <c r="B57" s="5" t="s">
        <v>30</v>
      </c>
      <c r="C57" s="6">
        <f t="shared" ref="C57:I57" si="4">SUM(C45:C55)</f>
        <v>2700052</v>
      </c>
      <c r="D57" s="6">
        <f t="shared" si="4"/>
        <v>3040475.05</v>
      </c>
      <c r="E57" s="6">
        <f>SUM(E45:E55)</f>
        <v>2653850</v>
      </c>
      <c r="F57" s="6">
        <f t="shared" si="4"/>
        <v>2103679.71</v>
      </c>
      <c r="G57" s="6">
        <f>SUM(G45:G55)</f>
        <v>2891146</v>
      </c>
      <c r="H57" s="6"/>
      <c r="I57" s="6">
        <f t="shared" si="4"/>
        <v>237296</v>
      </c>
    </row>
    <row r="58" spans="1:9" x14ac:dyDescent="0.25">
      <c r="A58" s="2"/>
    </row>
    <row r="59" spans="1:9" x14ac:dyDescent="0.25">
      <c r="A59" s="2"/>
      <c r="B59" s="77"/>
    </row>
    <row r="60" spans="1:9" x14ac:dyDescent="0.25">
      <c r="A60" s="2"/>
      <c r="B60" s="77"/>
    </row>
    <row r="61" spans="1:9" x14ac:dyDescent="0.25">
      <c r="A61" s="2"/>
      <c r="B61" s="77"/>
    </row>
    <row r="62" spans="1:9" x14ac:dyDescent="0.25">
      <c r="A62" s="2"/>
      <c r="B62" t="s">
        <v>400</v>
      </c>
      <c r="C62" s="3">
        <v>15000</v>
      </c>
    </row>
    <row r="63" spans="1:9" x14ac:dyDescent="0.25">
      <c r="A63" s="2"/>
      <c r="B63" t="s">
        <v>401</v>
      </c>
      <c r="C63" s="3">
        <v>15000</v>
      </c>
    </row>
    <row r="64" spans="1:9" x14ac:dyDescent="0.25">
      <c r="A64" s="2"/>
      <c r="B64" t="s">
        <v>402</v>
      </c>
      <c r="C64" s="3">
        <v>150000</v>
      </c>
    </row>
    <row r="65" spans="1:3" x14ac:dyDescent="0.25">
      <c r="A65" s="2"/>
      <c r="B65" t="s">
        <v>403</v>
      </c>
      <c r="C65" s="3">
        <v>6000</v>
      </c>
    </row>
    <row r="66" spans="1:3" x14ac:dyDescent="0.25">
      <c r="A66" s="2"/>
      <c r="B66" t="s">
        <v>445</v>
      </c>
      <c r="C66" s="3">
        <v>175000</v>
      </c>
    </row>
    <row r="67" spans="1:3" x14ac:dyDescent="0.25">
      <c r="A67" s="2"/>
      <c r="C67" s="3"/>
    </row>
    <row r="68" spans="1:3" x14ac:dyDescent="0.25">
      <c r="A68" s="2"/>
      <c r="B68" t="s">
        <v>404</v>
      </c>
      <c r="C68" s="4">
        <f>SUM(C62:C66)</f>
        <v>361000</v>
      </c>
    </row>
    <row r="69" spans="1:3" x14ac:dyDescent="0.25">
      <c r="A69" s="2"/>
    </row>
    <row r="70" spans="1:3" x14ac:dyDescent="0.25">
      <c r="A70" s="2"/>
    </row>
    <row r="71" spans="1:3" x14ac:dyDescent="0.25">
      <c r="A71" s="2"/>
    </row>
    <row r="72" spans="1:3" x14ac:dyDescent="0.25">
      <c r="A72" s="2"/>
    </row>
    <row r="73" spans="1:3" x14ac:dyDescent="0.25">
      <c r="A73" s="2"/>
    </row>
    <row r="74" spans="1:3" x14ac:dyDescent="0.25">
      <c r="A74" s="2"/>
    </row>
    <row r="75" spans="1:3" x14ac:dyDescent="0.25">
      <c r="A75" s="2"/>
    </row>
    <row r="76" spans="1:3" x14ac:dyDescent="0.25">
      <c r="A76" s="2"/>
    </row>
    <row r="77" spans="1:3" x14ac:dyDescent="0.25">
      <c r="A77" s="2"/>
    </row>
    <row r="78" spans="1:3" x14ac:dyDescent="0.25">
      <c r="A78" s="2"/>
    </row>
    <row r="79" spans="1:3" x14ac:dyDescent="0.25">
      <c r="A79" s="2"/>
    </row>
    <row r="80" spans="1:3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</sheetData>
  <pageMargins left="0.7" right="0.7" top="0.75" bottom="0.75" header="0.3" footer="0.3"/>
  <pageSetup scale="78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25"/>
  <sheetViews>
    <sheetView tabSelected="1" topLeftCell="A31" workbookViewId="0">
      <selection activeCell="G47" sqref="G47"/>
    </sheetView>
  </sheetViews>
  <sheetFormatPr defaultRowHeight="15" x14ac:dyDescent="0.25"/>
  <cols>
    <col min="1" max="1" width="17.42578125" customWidth="1"/>
    <col min="2" max="2" width="17.140625" customWidth="1"/>
    <col min="3" max="3" width="13.140625" customWidth="1" collapsed="1"/>
    <col min="4" max="4" width="13.140625" customWidth="1"/>
    <col min="5" max="5" width="12.7109375" customWidth="1" collapsed="1"/>
    <col min="6" max="6" width="13.140625" customWidth="1" collapsed="1"/>
    <col min="7" max="7" width="12.7109375" customWidth="1" collapsed="1"/>
    <col min="8" max="8" width="1.7109375" customWidth="1" collapsed="1"/>
    <col min="9" max="9" width="11.5703125" customWidth="1" collapsed="1"/>
    <col min="10" max="10" width="4" customWidth="1"/>
    <col min="11" max="11" width="15.140625" customWidth="1" collapsed="1"/>
    <col min="12" max="12" width="17.140625" customWidth="1"/>
    <col min="13" max="17" width="12.7109375" customWidth="1"/>
    <col min="18" max="18" width="2.85546875" customWidth="1" collapsed="1"/>
    <col min="19" max="19" width="11.5703125" customWidth="1" collapsed="1"/>
  </cols>
  <sheetData>
    <row r="1" spans="1:19" x14ac:dyDescent="0.25">
      <c r="A1" s="17" t="s">
        <v>42</v>
      </c>
      <c r="D1" s="18" t="s">
        <v>43</v>
      </c>
      <c r="E1" s="19"/>
      <c r="G1" s="19" t="s">
        <v>138</v>
      </c>
      <c r="H1" s="20"/>
      <c r="K1" s="17" t="s">
        <v>42</v>
      </c>
      <c r="N1" s="18" t="s">
        <v>43</v>
      </c>
      <c r="R1" s="20"/>
    </row>
    <row r="2" spans="1:19" x14ac:dyDescent="0.25">
      <c r="A2" s="241">
        <f ca="1">TODAY()</f>
        <v>43955</v>
      </c>
      <c r="H2" s="20"/>
      <c r="K2" s="241">
        <f ca="1">TODAY()</f>
        <v>43955</v>
      </c>
      <c r="R2" s="20"/>
    </row>
    <row r="3" spans="1:19" x14ac:dyDescent="0.25">
      <c r="D3" s="21" t="s">
        <v>44</v>
      </c>
      <c r="N3" s="21" t="s">
        <v>136</v>
      </c>
    </row>
    <row r="4" spans="1:19" x14ac:dyDescent="0.25">
      <c r="C4" s="86">
        <v>2017</v>
      </c>
      <c r="D4" s="86">
        <v>2017</v>
      </c>
      <c r="E4" s="86">
        <v>2018</v>
      </c>
      <c r="F4" s="86">
        <v>2018</v>
      </c>
      <c r="G4" s="88">
        <v>2019</v>
      </c>
      <c r="I4" s="91" t="s">
        <v>45</v>
      </c>
      <c r="J4" s="91"/>
      <c r="M4" s="86">
        <v>2017</v>
      </c>
      <c r="N4" s="86">
        <v>2017</v>
      </c>
      <c r="O4" s="86">
        <v>2018</v>
      </c>
      <c r="P4" s="86">
        <v>2018</v>
      </c>
      <c r="Q4" s="88">
        <v>2019</v>
      </c>
      <c r="S4" s="91" t="s">
        <v>45</v>
      </c>
    </row>
    <row r="5" spans="1:19" x14ac:dyDescent="0.25">
      <c r="C5" s="21" t="s">
        <v>46</v>
      </c>
      <c r="D5" s="21" t="s">
        <v>47</v>
      </c>
      <c r="E5" s="21" t="s">
        <v>46</v>
      </c>
      <c r="F5" s="92" t="s">
        <v>406</v>
      </c>
      <c r="G5" s="93" t="s">
        <v>384</v>
      </c>
      <c r="I5" s="91" t="s">
        <v>254</v>
      </c>
      <c r="J5" s="91"/>
      <c r="M5" s="21" t="s">
        <v>46</v>
      </c>
      <c r="N5" s="21" t="s">
        <v>47</v>
      </c>
      <c r="O5" s="21" t="s">
        <v>46</v>
      </c>
      <c r="P5" s="92" t="s">
        <v>406</v>
      </c>
      <c r="Q5" s="93" t="s">
        <v>384</v>
      </c>
      <c r="S5" s="91" t="s">
        <v>254</v>
      </c>
    </row>
    <row r="6" spans="1:19" x14ac:dyDescent="0.25">
      <c r="A6" s="27" t="s">
        <v>255</v>
      </c>
      <c r="E6" s="55"/>
      <c r="G6" s="28"/>
      <c r="K6" s="27" t="s">
        <v>256</v>
      </c>
      <c r="Q6" s="28"/>
    </row>
    <row r="7" spans="1:19" x14ac:dyDescent="0.25">
      <c r="A7" s="29" t="s">
        <v>51</v>
      </c>
      <c r="E7" s="55"/>
      <c r="G7" s="28"/>
      <c r="K7" s="27" t="s">
        <v>257</v>
      </c>
      <c r="M7" s="47">
        <v>990000</v>
      </c>
      <c r="N7" s="208">
        <v>1281589.67</v>
      </c>
      <c r="O7" s="47">
        <v>990000</v>
      </c>
      <c r="P7" s="47">
        <v>831113.96</v>
      </c>
      <c r="Q7" s="48">
        <v>990000</v>
      </c>
    </row>
    <row r="8" spans="1:19" x14ac:dyDescent="0.25">
      <c r="A8" s="27" t="s">
        <v>207</v>
      </c>
      <c r="C8" s="166">
        <v>46675</v>
      </c>
      <c r="D8" s="208">
        <v>46675.199999999997</v>
      </c>
      <c r="E8" s="301">
        <v>47376</v>
      </c>
      <c r="F8" s="66">
        <v>35536.800000000003</v>
      </c>
      <c r="G8" s="32">
        <v>48335</v>
      </c>
      <c r="L8" s="27"/>
      <c r="M8" s="47"/>
      <c r="O8" s="47"/>
      <c r="P8" s="47"/>
      <c r="Q8" s="47"/>
    </row>
    <row r="9" spans="1:19" x14ac:dyDescent="0.25">
      <c r="A9" s="27" t="s">
        <v>53</v>
      </c>
      <c r="C9" s="166">
        <v>43232</v>
      </c>
      <c r="D9" s="208">
        <v>43232</v>
      </c>
      <c r="E9" s="301">
        <v>43861</v>
      </c>
      <c r="F9" s="66">
        <v>32876.81</v>
      </c>
      <c r="G9" s="32">
        <v>44733</v>
      </c>
      <c r="L9" s="118" t="s">
        <v>145</v>
      </c>
      <c r="M9" s="128">
        <f t="shared" ref="M9" si="0">SUM(M7:M8)</f>
        <v>990000</v>
      </c>
      <c r="N9" s="128">
        <f t="shared" ref="N9:P9" si="1">SUM(N7:N8)</f>
        <v>1281589.67</v>
      </c>
      <c r="O9" s="128">
        <f>SUM(O7:O8)</f>
        <v>990000</v>
      </c>
      <c r="P9" s="128">
        <f t="shared" si="1"/>
        <v>831113.96</v>
      </c>
      <c r="Q9" s="128">
        <f>SUM(Q7:Q8)</f>
        <v>990000</v>
      </c>
      <c r="R9" s="79"/>
      <c r="S9" s="295">
        <v>0</v>
      </c>
    </row>
    <row r="10" spans="1:19" x14ac:dyDescent="0.25">
      <c r="A10" s="27" t="s">
        <v>148</v>
      </c>
      <c r="C10" s="166">
        <v>102434</v>
      </c>
      <c r="D10" s="208">
        <v>77300.460000000006</v>
      </c>
      <c r="E10" s="301">
        <v>98632</v>
      </c>
      <c r="F10" s="66">
        <v>51714</v>
      </c>
      <c r="G10" s="32">
        <v>99910</v>
      </c>
    </row>
    <row r="11" spans="1:19" x14ac:dyDescent="0.25">
      <c r="A11" s="27" t="s">
        <v>424</v>
      </c>
      <c r="C11" s="166">
        <v>0</v>
      </c>
      <c r="D11" s="208">
        <v>10929.75</v>
      </c>
      <c r="E11" s="301">
        <v>0</v>
      </c>
      <c r="F11" s="66">
        <v>136.5</v>
      </c>
      <c r="G11" s="32"/>
    </row>
    <row r="12" spans="1:19" x14ac:dyDescent="0.25">
      <c r="A12" s="27"/>
      <c r="B12" s="132" t="s">
        <v>51</v>
      </c>
      <c r="C12" s="38">
        <f>SUM(C8:C11)</f>
        <v>192341</v>
      </c>
      <c r="D12" s="38">
        <f>SUM(D8:D11)</f>
        <v>178137.41</v>
      </c>
      <c r="E12" s="38">
        <f>SUM(E8:E11)</f>
        <v>189869</v>
      </c>
      <c r="F12" s="38">
        <f>SUM(F8:F11)</f>
        <v>120264.11</v>
      </c>
      <c r="G12" s="38">
        <f>SUM(G8:G10)</f>
        <v>192978</v>
      </c>
      <c r="I12" s="286">
        <f>SUM(G12-E12)/E12</f>
        <v>1.6374447645481884E-2</v>
      </c>
    </row>
    <row r="13" spans="1:19" x14ac:dyDescent="0.25">
      <c r="A13" s="27"/>
      <c r="B13" s="114"/>
      <c r="C13" s="66"/>
      <c r="D13" s="31"/>
      <c r="E13" s="166"/>
      <c r="F13" s="66"/>
      <c r="G13" s="102"/>
    </row>
    <row r="14" spans="1:19" x14ac:dyDescent="0.25">
      <c r="A14" s="29" t="s">
        <v>58</v>
      </c>
      <c r="C14" s="53"/>
      <c r="D14" s="31"/>
      <c r="E14" s="175"/>
      <c r="F14" s="53"/>
      <c r="G14" s="172"/>
    </row>
    <row r="15" spans="1:19" x14ac:dyDescent="0.25">
      <c r="A15" s="27" t="s">
        <v>59</v>
      </c>
      <c r="C15" s="166">
        <v>3100</v>
      </c>
      <c r="D15" s="208">
        <v>2986.08</v>
      </c>
      <c r="E15" s="302">
        <v>3285</v>
      </c>
      <c r="F15" s="66">
        <v>2091.87</v>
      </c>
      <c r="G15" s="40">
        <v>3615</v>
      </c>
    </row>
    <row r="16" spans="1:19" x14ac:dyDescent="0.25">
      <c r="A16" s="27" t="s">
        <v>60</v>
      </c>
      <c r="C16" s="166">
        <v>79002</v>
      </c>
      <c r="D16" s="208">
        <v>62263.99</v>
      </c>
      <c r="E16" s="301">
        <v>83990</v>
      </c>
      <c r="F16" s="66">
        <v>42327.839999999997</v>
      </c>
      <c r="G16" s="32">
        <v>83998</v>
      </c>
    </row>
    <row r="17" spans="1:10" x14ac:dyDescent="0.25">
      <c r="A17" s="27" t="s">
        <v>61</v>
      </c>
      <c r="C17" s="166">
        <v>1750</v>
      </c>
      <c r="D17" s="208">
        <v>1520.65</v>
      </c>
      <c r="E17" s="302">
        <v>1750</v>
      </c>
      <c r="F17" s="66">
        <v>1482.72</v>
      </c>
      <c r="G17" s="40">
        <v>1750</v>
      </c>
    </row>
    <row r="18" spans="1:10" x14ac:dyDescent="0.25">
      <c r="A18" s="27" t="s">
        <v>62</v>
      </c>
      <c r="C18" s="166">
        <v>200</v>
      </c>
      <c r="D18" s="208">
        <v>544.65</v>
      </c>
      <c r="E18" s="310">
        <v>200</v>
      </c>
      <c r="F18" s="66">
        <v>108.93</v>
      </c>
      <c r="G18" s="41">
        <v>200</v>
      </c>
    </row>
    <row r="19" spans="1:10" x14ac:dyDescent="0.25">
      <c r="A19" s="27" t="s">
        <v>63</v>
      </c>
      <c r="C19" s="166">
        <v>1606</v>
      </c>
      <c r="D19" s="208">
        <v>1214.6600000000001</v>
      </c>
      <c r="E19" s="302">
        <v>1760</v>
      </c>
      <c r="F19" s="66">
        <v>1220.67</v>
      </c>
      <c r="G19" s="40">
        <v>1518</v>
      </c>
    </row>
    <row r="20" spans="1:10" x14ac:dyDescent="0.25">
      <c r="A20" s="27" t="s">
        <v>64</v>
      </c>
      <c r="C20" s="166">
        <v>6295</v>
      </c>
      <c r="D20" s="208">
        <v>6292</v>
      </c>
      <c r="E20" s="302">
        <v>6387</v>
      </c>
      <c r="F20" s="66">
        <v>4789.9799999999996</v>
      </c>
      <c r="G20" s="40">
        <v>6515</v>
      </c>
    </row>
    <row r="21" spans="1:10" x14ac:dyDescent="0.25">
      <c r="A21" s="27" t="s">
        <v>65</v>
      </c>
      <c r="C21" s="166">
        <v>3350</v>
      </c>
      <c r="D21" s="208">
        <v>3065.59</v>
      </c>
      <c r="E21" s="302">
        <v>3483</v>
      </c>
      <c r="F21" s="66">
        <v>2251.5100000000002</v>
      </c>
      <c r="G21" s="40">
        <v>3571</v>
      </c>
    </row>
    <row r="22" spans="1:10" x14ac:dyDescent="0.25">
      <c r="A22" s="27" t="s">
        <v>66</v>
      </c>
      <c r="C22" s="166">
        <v>15205</v>
      </c>
      <c r="D22" s="208">
        <v>12350.56</v>
      </c>
      <c r="E22" s="301">
        <v>15015</v>
      </c>
      <c r="F22" s="66">
        <v>8742.5400000000009</v>
      </c>
      <c r="G22" s="32">
        <v>15261</v>
      </c>
    </row>
    <row r="23" spans="1:10" x14ac:dyDescent="0.25">
      <c r="B23" s="50" t="s">
        <v>226</v>
      </c>
      <c r="C23" s="38">
        <f t="shared" ref="C23" si="2">SUM(C15:C22)</f>
        <v>110508</v>
      </c>
      <c r="D23" s="38">
        <f t="shared" ref="D23:F23" si="3">SUM(D15:D22)</f>
        <v>90238.18</v>
      </c>
      <c r="E23" s="38">
        <f>SUM(E15:E22)</f>
        <v>115870</v>
      </c>
      <c r="F23" s="38">
        <f t="shared" si="3"/>
        <v>63016.06</v>
      </c>
      <c r="G23" s="38">
        <f>SUM(G15:G22)</f>
        <v>116428</v>
      </c>
      <c r="I23" s="287">
        <f>SUM(G23-E23)/E23</f>
        <v>4.8157417795805643E-3</v>
      </c>
    </row>
    <row r="24" spans="1:10" x14ac:dyDescent="0.25">
      <c r="A24" s="27"/>
      <c r="C24" s="66"/>
      <c r="D24" s="31"/>
      <c r="E24" s="166"/>
      <c r="F24" s="66"/>
      <c r="G24" s="102"/>
    </row>
    <row r="25" spans="1:10" x14ac:dyDescent="0.25">
      <c r="A25" s="212" t="s">
        <v>68</v>
      </c>
      <c r="B25" s="212" t="s">
        <v>185</v>
      </c>
      <c r="C25" s="217">
        <f t="shared" ref="C25" si="4">SUM(C12+C23)</f>
        <v>302849</v>
      </c>
      <c r="D25" s="217">
        <f t="shared" ref="D25:F25" si="5">SUM(D12+D23)</f>
        <v>268375.58999999997</v>
      </c>
      <c r="E25" s="217">
        <f>SUM(E12+E23)</f>
        <v>305739</v>
      </c>
      <c r="F25" s="217">
        <f t="shared" si="5"/>
        <v>183280.16999999998</v>
      </c>
      <c r="G25" s="217">
        <f>SUM(G12+G23)</f>
        <v>309406</v>
      </c>
      <c r="H25" s="213"/>
      <c r="I25" s="285">
        <f>SUM(G25-E25)/E25</f>
        <v>1.1993890213548157E-2</v>
      </c>
      <c r="J25" s="121"/>
    </row>
    <row r="26" spans="1:10" x14ac:dyDescent="0.25">
      <c r="B26" s="27"/>
      <c r="C26" s="66"/>
      <c r="D26" s="31"/>
      <c r="E26" s="166"/>
      <c r="F26" s="66"/>
      <c r="G26" s="102"/>
    </row>
    <row r="27" spans="1:10" x14ac:dyDescent="0.25">
      <c r="A27" s="27" t="s">
        <v>258</v>
      </c>
      <c r="C27" s="53"/>
      <c r="D27" s="31"/>
      <c r="E27" s="175"/>
      <c r="F27" s="53"/>
      <c r="G27" s="172"/>
    </row>
    <row r="28" spans="1:10" x14ac:dyDescent="0.25">
      <c r="A28" s="29" t="s">
        <v>156</v>
      </c>
      <c r="C28" s="53"/>
      <c r="D28" s="31"/>
      <c r="E28" s="175"/>
      <c r="F28" s="53"/>
      <c r="G28" s="172"/>
    </row>
    <row r="29" spans="1:10" x14ac:dyDescent="0.25">
      <c r="A29" s="27" t="s">
        <v>187</v>
      </c>
      <c r="C29" s="66">
        <v>40000</v>
      </c>
      <c r="D29" s="208">
        <v>32279.279999999999</v>
      </c>
      <c r="E29" s="166">
        <v>45000</v>
      </c>
      <c r="F29" s="66">
        <v>24821.46</v>
      </c>
      <c r="G29" s="102">
        <v>50000</v>
      </c>
    </row>
    <row r="30" spans="1:10" x14ac:dyDescent="0.25">
      <c r="A30" s="27" t="s">
        <v>425</v>
      </c>
      <c r="C30" s="66">
        <v>0</v>
      </c>
      <c r="D30" s="208">
        <v>370</v>
      </c>
      <c r="E30" s="166">
        <v>0</v>
      </c>
      <c r="F30" s="66">
        <v>0</v>
      </c>
      <c r="G30" s="102">
        <v>0</v>
      </c>
    </row>
    <row r="31" spans="1:10" x14ac:dyDescent="0.25">
      <c r="B31" s="50" t="s">
        <v>156</v>
      </c>
      <c r="C31" s="38">
        <f t="shared" ref="C31" si="6">SUM(C29)</f>
        <v>40000</v>
      </c>
      <c r="D31" s="38">
        <f>SUM(D29:D30)</f>
        <v>32649.279999999999</v>
      </c>
      <c r="E31" s="38">
        <f>SUM(E29)</f>
        <v>45000</v>
      </c>
      <c r="F31" s="38">
        <f t="shared" ref="F31" si="7">SUM(F29)</f>
        <v>24821.46</v>
      </c>
      <c r="G31" s="38">
        <f>SUM(G29)</f>
        <v>50000</v>
      </c>
      <c r="I31" s="286">
        <f>SUM(G31-E31)/E31</f>
        <v>0.1111111111111111</v>
      </c>
    </row>
    <row r="32" spans="1:10" x14ac:dyDescent="0.25">
      <c r="B32" s="108"/>
      <c r="C32" s="303"/>
      <c r="D32" s="303"/>
      <c r="E32" s="303"/>
      <c r="F32" s="303"/>
      <c r="G32" s="303"/>
      <c r="I32" s="286"/>
    </row>
    <row r="33" spans="1:18" x14ac:dyDescent="0.25">
      <c r="B33" s="108"/>
      <c r="C33" s="303"/>
      <c r="D33" s="303"/>
      <c r="E33" s="303"/>
      <c r="F33" s="303"/>
      <c r="G33" s="303"/>
      <c r="I33" s="286"/>
    </row>
    <row r="34" spans="1:18" x14ac:dyDescent="0.25">
      <c r="B34" s="108"/>
      <c r="C34" s="303"/>
      <c r="D34" s="303"/>
      <c r="E34" s="303"/>
      <c r="F34" s="303"/>
      <c r="G34" s="303"/>
      <c r="I34" s="286"/>
    </row>
    <row r="35" spans="1:18" x14ac:dyDescent="0.25">
      <c r="A35" s="17" t="s">
        <v>42</v>
      </c>
      <c r="D35" s="18" t="s">
        <v>43</v>
      </c>
      <c r="E35" s="19"/>
      <c r="G35" s="19" t="s">
        <v>154</v>
      </c>
      <c r="H35" s="20"/>
      <c r="R35" s="20"/>
    </row>
    <row r="36" spans="1:18" x14ac:dyDescent="0.25">
      <c r="A36" s="17"/>
      <c r="H36" s="20"/>
      <c r="R36" s="20"/>
    </row>
    <row r="37" spans="1:18" x14ac:dyDescent="0.25">
      <c r="D37" s="21" t="s">
        <v>44</v>
      </c>
    </row>
    <row r="38" spans="1:18" x14ac:dyDescent="0.25">
      <c r="C38" s="86">
        <v>2017</v>
      </c>
      <c r="D38" s="86">
        <v>2017</v>
      </c>
      <c r="E38" s="86">
        <v>2018</v>
      </c>
      <c r="F38" s="86">
        <v>2018</v>
      </c>
      <c r="G38" s="88">
        <v>2019</v>
      </c>
      <c r="I38" s="91" t="s">
        <v>45</v>
      </c>
    </row>
    <row r="39" spans="1:18" x14ac:dyDescent="0.25">
      <c r="C39" s="21" t="s">
        <v>46</v>
      </c>
      <c r="D39" s="21" t="s">
        <v>47</v>
      </c>
      <c r="E39" s="21" t="s">
        <v>46</v>
      </c>
      <c r="F39" s="92" t="s">
        <v>406</v>
      </c>
      <c r="G39" s="93" t="s">
        <v>384</v>
      </c>
      <c r="I39" s="91" t="s">
        <v>254</v>
      </c>
    </row>
    <row r="40" spans="1:18" x14ac:dyDescent="0.25">
      <c r="A40" s="27" t="s">
        <v>259</v>
      </c>
      <c r="E40" s="55"/>
      <c r="G40" s="28"/>
    </row>
    <row r="41" spans="1:18" x14ac:dyDescent="0.25">
      <c r="A41" s="29" t="s">
        <v>75</v>
      </c>
      <c r="E41" s="55"/>
      <c r="G41" s="28"/>
    </row>
    <row r="42" spans="1:18" x14ac:dyDescent="0.25">
      <c r="A42" s="27" t="s">
        <v>72</v>
      </c>
      <c r="C42" s="36">
        <v>1000</v>
      </c>
      <c r="D42" s="208">
        <v>732.06</v>
      </c>
      <c r="E42" s="116">
        <v>1000</v>
      </c>
      <c r="F42" s="34">
        <v>235.06</v>
      </c>
      <c r="G42" s="40">
        <v>1000</v>
      </c>
    </row>
    <row r="43" spans="1:18" x14ac:dyDescent="0.25">
      <c r="A43" s="27" t="s">
        <v>73</v>
      </c>
      <c r="C43" s="34">
        <v>200</v>
      </c>
      <c r="D43" s="208">
        <v>170.72</v>
      </c>
      <c r="E43" s="52">
        <v>200</v>
      </c>
      <c r="F43" s="33">
        <v>24.05</v>
      </c>
      <c r="G43" s="41">
        <v>500</v>
      </c>
    </row>
    <row r="44" spans="1:18" x14ac:dyDescent="0.25">
      <c r="A44" s="27" t="s">
        <v>74</v>
      </c>
      <c r="C44" s="34">
        <v>400</v>
      </c>
      <c r="D44" s="208">
        <v>733.87</v>
      </c>
      <c r="E44" s="52">
        <v>400</v>
      </c>
      <c r="F44" s="33">
        <v>0</v>
      </c>
      <c r="G44" s="102">
        <v>1600</v>
      </c>
    </row>
    <row r="45" spans="1:18" x14ac:dyDescent="0.25">
      <c r="A45" s="27" t="s">
        <v>423</v>
      </c>
      <c r="C45" s="34">
        <v>0</v>
      </c>
      <c r="D45" s="208">
        <v>0</v>
      </c>
      <c r="E45" s="52">
        <v>0</v>
      </c>
      <c r="F45" s="33">
        <v>0</v>
      </c>
      <c r="G45" s="102">
        <v>1000</v>
      </c>
    </row>
    <row r="46" spans="1:18" x14ac:dyDescent="0.25">
      <c r="B46" s="50" t="s">
        <v>75</v>
      </c>
      <c r="C46" s="43">
        <f t="shared" ref="C46" si="8">SUM(C42:C44)</f>
        <v>1600</v>
      </c>
      <c r="D46" s="38">
        <f>SUM(D42:D45)</f>
        <v>1636.65</v>
      </c>
      <c r="E46" s="43">
        <f>SUM(E42:E44)</f>
        <v>1600</v>
      </c>
      <c r="F46" s="43">
        <f t="shared" ref="F46" si="9">SUM(F42:F44)</f>
        <v>259.11</v>
      </c>
      <c r="G46" s="43">
        <f>SUM(G42:G45)</f>
        <v>4100</v>
      </c>
      <c r="I46" s="286">
        <f>SUM(G46-E46)/E46</f>
        <v>1.5625</v>
      </c>
    </row>
    <row r="47" spans="1:18" x14ac:dyDescent="0.25">
      <c r="B47" s="27"/>
      <c r="D47" s="31"/>
      <c r="E47" s="55"/>
      <c r="G47" s="28"/>
    </row>
    <row r="48" spans="1:18" x14ac:dyDescent="0.25">
      <c r="A48" s="29" t="s">
        <v>80</v>
      </c>
      <c r="D48" s="31"/>
      <c r="E48" s="55"/>
      <c r="G48" s="28"/>
    </row>
    <row r="49" spans="1:9" x14ac:dyDescent="0.25">
      <c r="A49" s="27" t="s">
        <v>82</v>
      </c>
      <c r="C49" s="116">
        <v>1500</v>
      </c>
      <c r="D49" s="208">
        <v>921.32</v>
      </c>
      <c r="E49" s="116">
        <v>1500</v>
      </c>
      <c r="F49" s="34">
        <v>698.51</v>
      </c>
      <c r="G49" s="40">
        <v>1500</v>
      </c>
    </row>
    <row r="50" spans="1:9" x14ac:dyDescent="0.25">
      <c r="A50" s="27" t="s">
        <v>161</v>
      </c>
      <c r="C50" s="116">
        <v>2000</v>
      </c>
      <c r="D50" s="208">
        <v>1443.6</v>
      </c>
      <c r="E50" s="116">
        <v>2000</v>
      </c>
      <c r="F50" s="34">
        <v>1080</v>
      </c>
      <c r="G50" s="40">
        <v>2000</v>
      </c>
    </row>
    <row r="51" spans="1:9" x14ac:dyDescent="0.25">
      <c r="B51" s="50" t="s">
        <v>80</v>
      </c>
      <c r="C51" s="43">
        <f t="shared" ref="C51" si="10">SUM(C49:C50)</f>
        <v>3500</v>
      </c>
      <c r="D51" s="38">
        <f t="shared" ref="D51:F51" si="11">SUM(D49:D50)</f>
        <v>2364.92</v>
      </c>
      <c r="E51" s="43">
        <f>SUM(E49:E50)</f>
        <v>3500</v>
      </c>
      <c r="F51" s="43">
        <f t="shared" si="11"/>
        <v>1778.51</v>
      </c>
      <c r="G51" s="43">
        <f>SUM(G49:G50)</f>
        <v>3500</v>
      </c>
      <c r="I51" s="286">
        <f>SUM(G51-E51)/E51</f>
        <v>0</v>
      </c>
    </row>
    <row r="52" spans="1:9" x14ac:dyDescent="0.25">
      <c r="B52" s="27"/>
      <c r="C52" s="36"/>
      <c r="D52" s="31"/>
      <c r="E52" s="116"/>
      <c r="F52" s="36"/>
      <c r="G52" s="40"/>
    </row>
    <row r="53" spans="1:9" x14ac:dyDescent="0.25">
      <c r="A53" s="29" t="s">
        <v>83</v>
      </c>
      <c r="D53" s="31"/>
      <c r="E53" s="55"/>
      <c r="G53" s="28"/>
    </row>
    <row r="54" spans="1:9" x14ac:dyDescent="0.25">
      <c r="A54" s="27" t="s">
        <v>260</v>
      </c>
      <c r="C54" s="116">
        <v>1000</v>
      </c>
      <c r="D54" s="208">
        <v>364.39</v>
      </c>
      <c r="E54" s="116">
        <v>1000</v>
      </c>
      <c r="F54" s="34">
        <v>166.23</v>
      </c>
      <c r="G54" s="40">
        <v>1000</v>
      </c>
    </row>
    <row r="55" spans="1:9" x14ac:dyDescent="0.25">
      <c r="B55" s="50" t="s">
        <v>83</v>
      </c>
      <c r="C55" s="43">
        <f t="shared" ref="C55" si="12">SUM(C54)</f>
        <v>1000</v>
      </c>
      <c r="D55" s="38">
        <f t="shared" ref="D55:F55" si="13">SUM(D54)</f>
        <v>364.39</v>
      </c>
      <c r="E55" s="43">
        <f>SUM(E54)</f>
        <v>1000</v>
      </c>
      <c r="F55" s="43">
        <f t="shared" si="13"/>
        <v>166.23</v>
      </c>
      <c r="G55" s="43">
        <f>SUM(G54)</f>
        <v>1000</v>
      </c>
      <c r="I55" s="286">
        <f>SUM(G55-E55)/E55</f>
        <v>0</v>
      </c>
    </row>
    <row r="56" spans="1:9" x14ac:dyDescent="0.25">
      <c r="A56" s="27"/>
      <c r="D56" s="31"/>
      <c r="E56" s="55"/>
      <c r="G56" s="28"/>
    </row>
    <row r="57" spans="1:9" x14ac:dyDescent="0.25">
      <c r="A57" s="29" t="s">
        <v>86</v>
      </c>
      <c r="D57" s="31"/>
      <c r="E57" s="55"/>
      <c r="G57" s="28"/>
    </row>
    <row r="58" spans="1:9" x14ac:dyDescent="0.25">
      <c r="A58" s="27" t="s">
        <v>88</v>
      </c>
      <c r="C58" s="116">
        <v>3500</v>
      </c>
      <c r="D58" s="208">
        <v>2429.1</v>
      </c>
      <c r="E58" s="116">
        <v>3500</v>
      </c>
      <c r="F58" s="36">
        <v>518.69000000000005</v>
      </c>
      <c r="G58" s="40">
        <v>2500</v>
      </c>
    </row>
    <row r="59" spans="1:9" x14ac:dyDescent="0.25">
      <c r="B59" s="50" t="s">
        <v>166</v>
      </c>
      <c r="C59" s="43">
        <f>SUM(C58:C58)</f>
        <v>3500</v>
      </c>
      <c r="D59" s="38">
        <f>SUM(D58:D58)</f>
        <v>2429.1</v>
      </c>
      <c r="E59" s="43">
        <f>SUM(E58:E58)</f>
        <v>3500</v>
      </c>
      <c r="F59" s="43">
        <f>SUM(F58:F58)</f>
        <v>518.69000000000005</v>
      </c>
      <c r="G59" s="43">
        <f>SUM(G58:G58)</f>
        <v>2500</v>
      </c>
      <c r="I59" s="286">
        <f>SUM(G59-E59)/E59</f>
        <v>-0.2857142857142857</v>
      </c>
    </row>
    <row r="60" spans="1:9" x14ac:dyDescent="0.25">
      <c r="B60" s="27"/>
      <c r="D60" s="208"/>
      <c r="E60" s="55"/>
      <c r="G60" s="28"/>
    </row>
    <row r="61" spans="1:9" x14ac:dyDescent="0.25">
      <c r="A61" s="29" t="s">
        <v>90</v>
      </c>
      <c r="D61" s="208"/>
      <c r="E61" s="55"/>
      <c r="G61" s="28"/>
    </row>
    <row r="62" spans="1:9" x14ac:dyDescent="0.25">
      <c r="A62" s="27" t="s">
        <v>91</v>
      </c>
      <c r="C62" s="52">
        <v>150</v>
      </c>
      <c r="D62" s="208">
        <v>0</v>
      </c>
      <c r="E62" s="52">
        <v>150</v>
      </c>
      <c r="F62" s="33">
        <v>0</v>
      </c>
      <c r="G62" s="41">
        <v>250</v>
      </c>
    </row>
    <row r="63" spans="1:9" x14ac:dyDescent="0.25">
      <c r="A63" s="27" t="s">
        <v>167</v>
      </c>
      <c r="C63" s="52">
        <v>400</v>
      </c>
      <c r="D63" s="208">
        <v>380</v>
      </c>
      <c r="E63" s="52">
        <v>500</v>
      </c>
      <c r="F63" s="34">
        <v>380</v>
      </c>
      <c r="G63" s="41">
        <v>500</v>
      </c>
    </row>
    <row r="64" spans="1:9" x14ac:dyDescent="0.25">
      <c r="A64" s="27" t="s">
        <v>262</v>
      </c>
      <c r="C64" s="116">
        <v>5500</v>
      </c>
      <c r="D64" s="208">
        <v>3236.77</v>
      </c>
      <c r="E64" s="116">
        <v>5500</v>
      </c>
      <c r="F64" s="36">
        <v>2688.09</v>
      </c>
      <c r="G64" s="40">
        <v>5500</v>
      </c>
    </row>
    <row r="65" spans="1:18" x14ac:dyDescent="0.25">
      <c r="A65" s="27" t="s">
        <v>93</v>
      </c>
      <c r="C65" s="116">
        <v>5000</v>
      </c>
      <c r="D65" s="208">
        <v>4087.38</v>
      </c>
      <c r="E65" s="116">
        <v>5000</v>
      </c>
      <c r="F65" s="36">
        <v>2847.37</v>
      </c>
      <c r="G65" s="40">
        <v>5000</v>
      </c>
    </row>
    <row r="66" spans="1:18" x14ac:dyDescent="0.25">
      <c r="A66" s="27" t="s">
        <v>94</v>
      </c>
      <c r="C66" s="116">
        <v>1000</v>
      </c>
      <c r="D66" s="208">
        <v>0</v>
      </c>
      <c r="E66" s="116">
        <v>1000</v>
      </c>
      <c r="F66" s="33">
        <v>380.2</v>
      </c>
      <c r="G66" s="40">
        <v>1000</v>
      </c>
    </row>
    <row r="67" spans="1:18" x14ac:dyDescent="0.25">
      <c r="A67" s="27" t="s">
        <v>230</v>
      </c>
      <c r="C67" s="116">
        <v>1500</v>
      </c>
      <c r="D67" s="208">
        <v>0</v>
      </c>
      <c r="E67" s="116">
        <v>1500</v>
      </c>
      <c r="F67" s="33">
        <v>0</v>
      </c>
      <c r="G67" s="40">
        <v>0</v>
      </c>
    </row>
    <row r="68" spans="1:18" x14ac:dyDescent="0.25">
      <c r="B68" s="50" t="s">
        <v>95</v>
      </c>
      <c r="C68" s="54">
        <f>C62+C63+C64+C65+C66+C67</f>
        <v>13550</v>
      </c>
      <c r="D68" s="54">
        <f>D62+D63+D64+D65+D66+D67</f>
        <v>7704.15</v>
      </c>
      <c r="E68" s="54">
        <f>E62+E63+E64+E65+E66+E67</f>
        <v>13650</v>
      </c>
      <c r="F68" s="54">
        <f>F62+F63+F64+F65+F66+F67</f>
        <v>6295.66</v>
      </c>
      <c r="G68" s="54">
        <f>G62+G63+G64+G65+G66+G67</f>
        <v>12250</v>
      </c>
      <c r="I68" s="287">
        <f>SUM(G68-E68)/E68</f>
        <v>-0.10256410256410256</v>
      </c>
    </row>
    <row r="69" spans="1:18" x14ac:dyDescent="0.25">
      <c r="A69" s="17" t="s">
        <v>42</v>
      </c>
      <c r="D69" s="18" t="s">
        <v>43</v>
      </c>
      <c r="E69" s="19"/>
      <c r="G69" s="19" t="s">
        <v>96</v>
      </c>
      <c r="H69" s="20"/>
      <c r="R69" s="20"/>
    </row>
    <row r="70" spans="1:18" x14ac:dyDescent="0.25">
      <c r="A70" s="17" t="s">
        <v>263</v>
      </c>
      <c r="H70" s="20"/>
      <c r="R70" s="20"/>
    </row>
    <row r="71" spans="1:18" x14ac:dyDescent="0.25">
      <c r="D71" s="21" t="s">
        <v>44</v>
      </c>
    </row>
    <row r="72" spans="1:18" x14ac:dyDescent="0.25">
      <c r="C72" s="86">
        <v>2017</v>
      </c>
      <c r="D72" s="86">
        <v>2017</v>
      </c>
      <c r="E72" s="86">
        <v>2018</v>
      </c>
      <c r="F72" s="86">
        <v>2018</v>
      </c>
      <c r="G72" s="88">
        <v>2019</v>
      </c>
      <c r="I72" s="91" t="s">
        <v>45</v>
      </c>
    </row>
    <row r="73" spans="1:18" x14ac:dyDescent="0.25">
      <c r="C73" s="21" t="s">
        <v>46</v>
      </c>
      <c r="D73" s="21" t="s">
        <v>47</v>
      </c>
      <c r="E73" s="21" t="s">
        <v>46</v>
      </c>
      <c r="F73" s="92" t="s">
        <v>406</v>
      </c>
      <c r="G73" s="93" t="s">
        <v>384</v>
      </c>
      <c r="I73" s="91" t="s">
        <v>254</v>
      </c>
    </row>
    <row r="74" spans="1:18" x14ac:dyDescent="0.25">
      <c r="A74" s="27" t="s">
        <v>264</v>
      </c>
      <c r="E74" s="55"/>
      <c r="G74" s="28"/>
    </row>
    <row r="75" spans="1:18" x14ac:dyDescent="0.25">
      <c r="A75" s="29" t="s">
        <v>98</v>
      </c>
      <c r="E75" s="55"/>
      <c r="G75" s="28"/>
    </row>
    <row r="76" spans="1:18" x14ac:dyDescent="0.25">
      <c r="A76" s="27" t="s">
        <v>99</v>
      </c>
      <c r="C76" s="52">
        <v>500</v>
      </c>
      <c r="D76" s="208">
        <v>75</v>
      </c>
      <c r="E76" s="52">
        <v>600</v>
      </c>
      <c r="F76" s="34">
        <v>455</v>
      </c>
      <c r="G76" s="41">
        <v>600</v>
      </c>
    </row>
    <row r="77" spans="1:18" x14ac:dyDescent="0.25">
      <c r="B77" s="50" t="s">
        <v>101</v>
      </c>
      <c r="C77" s="51">
        <f t="shared" ref="C77" si="14">SUM(C76)</f>
        <v>500</v>
      </c>
      <c r="D77" s="38">
        <f t="shared" ref="D77:F77" si="15">SUM(D76)</f>
        <v>75</v>
      </c>
      <c r="E77" s="51">
        <f>SUM(E76)</f>
        <v>600</v>
      </c>
      <c r="F77" s="51">
        <f t="shared" si="15"/>
        <v>455</v>
      </c>
      <c r="G77" s="51">
        <f>SUM(G76)</f>
        <v>600</v>
      </c>
      <c r="I77" s="286">
        <f>SUM(G77-E77)/E77</f>
        <v>0</v>
      </c>
    </row>
    <row r="78" spans="1:18" x14ac:dyDescent="0.25">
      <c r="B78" s="27"/>
      <c r="D78" s="208"/>
      <c r="E78" s="55"/>
      <c r="G78" s="28"/>
    </row>
    <row r="79" spans="1:18" x14ac:dyDescent="0.25">
      <c r="A79" s="213" t="s">
        <v>102</v>
      </c>
      <c r="B79" s="212" t="s">
        <v>103</v>
      </c>
      <c r="C79" s="214">
        <f>SUM(C31,C46,C51,C55,C59,C68,C77)</f>
        <v>63650</v>
      </c>
      <c r="D79" s="217">
        <f>SUM(D31,D46,D51,D55,D59,D68,D77)</f>
        <v>47223.49</v>
      </c>
      <c r="E79" s="214">
        <f>SUM(E31,E46,E51,E55,E59,E68,E77)</f>
        <v>68850</v>
      </c>
      <c r="F79" s="214">
        <f>SUM(F31,F46,F51,F55,F59,F68,F77)</f>
        <v>34294.659999999996</v>
      </c>
      <c r="G79" s="214">
        <f>SUM(G31,G46,G51,G55,G59,G68,G77)</f>
        <v>73950</v>
      </c>
      <c r="H79" s="213"/>
      <c r="I79" s="285">
        <f>SUM(G79-E79)/E79</f>
        <v>7.407407407407407E-2</v>
      </c>
    </row>
    <row r="80" spans="1:18" x14ac:dyDescent="0.25">
      <c r="A80" s="27"/>
      <c r="D80" s="208"/>
      <c r="E80" s="55"/>
      <c r="G80" s="28"/>
    </row>
    <row r="81" spans="1:9" x14ac:dyDescent="0.25">
      <c r="A81" s="29" t="s">
        <v>108</v>
      </c>
      <c r="D81" s="208"/>
      <c r="E81" s="55"/>
      <c r="G81" s="28"/>
    </row>
    <row r="82" spans="1:9" x14ac:dyDescent="0.25">
      <c r="A82" s="27" t="s">
        <v>109</v>
      </c>
      <c r="C82" s="116">
        <v>2000</v>
      </c>
      <c r="D82" s="208">
        <v>85.1</v>
      </c>
      <c r="E82" s="116">
        <v>2000</v>
      </c>
      <c r="F82" s="34">
        <v>250.83</v>
      </c>
      <c r="G82" s="40">
        <v>2000</v>
      </c>
    </row>
    <row r="83" spans="1:9" x14ac:dyDescent="0.25">
      <c r="A83" s="27" t="s">
        <v>265</v>
      </c>
      <c r="C83" s="222">
        <v>25</v>
      </c>
      <c r="D83" s="208">
        <v>0</v>
      </c>
      <c r="E83" s="222">
        <v>25</v>
      </c>
      <c r="F83" s="33">
        <v>0</v>
      </c>
      <c r="G83" s="112">
        <v>25</v>
      </c>
    </row>
    <row r="84" spans="1:9" x14ac:dyDescent="0.25">
      <c r="A84" s="27" t="s">
        <v>110</v>
      </c>
      <c r="C84" s="116">
        <v>5500</v>
      </c>
      <c r="D84" s="208">
        <v>2699.97</v>
      </c>
      <c r="E84" s="116">
        <v>5500</v>
      </c>
      <c r="F84" s="36">
        <v>2337.02</v>
      </c>
      <c r="G84" s="40">
        <v>5500</v>
      </c>
    </row>
    <row r="85" spans="1:9" x14ac:dyDescent="0.25">
      <c r="A85" s="27" t="s">
        <v>267</v>
      </c>
      <c r="C85" s="116">
        <v>8000</v>
      </c>
      <c r="D85" s="208">
        <v>2382.5</v>
      </c>
      <c r="E85" s="116">
        <v>8000</v>
      </c>
      <c r="F85" s="36">
        <v>776.02</v>
      </c>
      <c r="G85" s="40">
        <v>4000</v>
      </c>
    </row>
    <row r="86" spans="1:9" x14ac:dyDescent="0.25">
      <c r="B86" s="50" t="s">
        <v>108</v>
      </c>
      <c r="C86" s="54">
        <f>SUM(C82:C85)</f>
        <v>15525</v>
      </c>
      <c r="D86" s="38">
        <f>SUM(D82:D85)</f>
        <v>5167.57</v>
      </c>
      <c r="E86" s="54">
        <f>SUM(E82:E85)</f>
        <v>15525</v>
      </c>
      <c r="F86" s="54">
        <f>SUM(F82:F85)</f>
        <v>3363.87</v>
      </c>
      <c r="G86" s="54">
        <f>SUM(G82:G85)</f>
        <v>11525</v>
      </c>
      <c r="I86" s="286">
        <f>SUM(G86-E86)/E86</f>
        <v>-0.25764895330112719</v>
      </c>
    </row>
    <row r="87" spans="1:9" x14ac:dyDescent="0.25">
      <c r="B87" s="29"/>
      <c r="C87" s="30"/>
      <c r="D87" s="208"/>
      <c r="E87" s="117"/>
      <c r="F87" s="36"/>
      <c r="G87" s="32"/>
    </row>
    <row r="88" spans="1:9" x14ac:dyDescent="0.25">
      <c r="A88" s="29" t="s">
        <v>116</v>
      </c>
      <c r="D88" s="208"/>
      <c r="E88" s="55"/>
      <c r="G88" s="28"/>
    </row>
    <row r="89" spans="1:9" x14ac:dyDescent="0.25">
      <c r="A89" s="27" t="s">
        <v>171</v>
      </c>
      <c r="C89" s="52">
        <v>250</v>
      </c>
      <c r="D89" s="208">
        <v>164</v>
      </c>
      <c r="E89" s="52">
        <v>250</v>
      </c>
      <c r="F89" s="33">
        <v>0</v>
      </c>
      <c r="G89" s="41">
        <v>250</v>
      </c>
    </row>
    <row r="90" spans="1:9" x14ac:dyDescent="0.25">
      <c r="B90" s="50" t="s">
        <v>268</v>
      </c>
      <c r="C90" s="51">
        <f>SUM(C89:C89)</f>
        <v>250</v>
      </c>
      <c r="D90" s="38">
        <f>SUM(D89:D89)</f>
        <v>164</v>
      </c>
      <c r="E90" s="51">
        <f>SUM(E89:E89)</f>
        <v>250</v>
      </c>
      <c r="F90" s="51">
        <f>SUM(F89:F89)</f>
        <v>0</v>
      </c>
      <c r="G90" s="51">
        <f>SUM(G89:G89)</f>
        <v>250</v>
      </c>
      <c r="I90" s="286">
        <f>SUM(G90-E90)/E90</f>
        <v>0</v>
      </c>
    </row>
    <row r="91" spans="1:9" x14ac:dyDescent="0.25">
      <c r="B91" s="27"/>
      <c r="C91" s="34"/>
      <c r="D91" s="208"/>
      <c r="E91" s="52"/>
      <c r="F91" s="33"/>
      <c r="G91" s="41"/>
    </row>
    <row r="92" spans="1:9" x14ac:dyDescent="0.25">
      <c r="A92" s="213" t="s">
        <v>396</v>
      </c>
      <c r="B92" s="212"/>
      <c r="C92" s="215">
        <f>SUM(C86,C90)</f>
        <v>15775</v>
      </c>
      <c r="D92" s="217">
        <f>SUM(D86,D90)</f>
        <v>5331.57</v>
      </c>
      <c r="E92" s="215">
        <f>SUM(E86,E90)</f>
        <v>15775</v>
      </c>
      <c r="F92" s="215">
        <f>SUM(F86,F90)</f>
        <v>3363.87</v>
      </c>
      <c r="G92" s="215">
        <f>SUM(G86,G90)</f>
        <v>11775</v>
      </c>
      <c r="H92" s="213"/>
      <c r="I92" s="285">
        <f>SUM(G92-E92)/E92</f>
        <v>-0.25356576862123614</v>
      </c>
    </row>
    <row r="93" spans="1:9" x14ac:dyDescent="0.25">
      <c r="B93" s="29"/>
      <c r="C93" s="30"/>
      <c r="D93" s="31"/>
      <c r="E93" s="117"/>
      <c r="F93" s="36"/>
      <c r="G93" s="117"/>
    </row>
    <row r="94" spans="1:9" x14ac:dyDescent="0.25">
      <c r="B94" s="29"/>
      <c r="C94" s="30"/>
      <c r="D94" s="31"/>
      <c r="E94" s="117"/>
      <c r="F94" s="36"/>
      <c r="G94" s="117"/>
    </row>
    <row r="95" spans="1:9" x14ac:dyDescent="0.25">
      <c r="B95" s="29"/>
      <c r="C95" s="30"/>
      <c r="D95" s="31"/>
      <c r="E95" s="117"/>
      <c r="F95" s="36"/>
      <c r="G95" s="117"/>
    </row>
    <row r="96" spans="1:9" x14ac:dyDescent="0.25">
      <c r="B96" s="29"/>
      <c r="C96" s="30"/>
      <c r="D96" s="31"/>
      <c r="E96" s="117"/>
      <c r="F96" s="36"/>
      <c r="G96" s="117"/>
    </row>
    <row r="97" spans="1:18" x14ac:dyDescent="0.25">
      <c r="B97" s="29"/>
      <c r="C97" s="30"/>
      <c r="D97" s="31"/>
      <c r="E97" s="117"/>
      <c r="F97" s="36"/>
      <c r="G97" s="117"/>
    </row>
    <row r="98" spans="1:18" x14ac:dyDescent="0.25">
      <c r="B98" s="29"/>
      <c r="C98" s="30"/>
      <c r="D98" s="31"/>
      <c r="E98" s="117"/>
      <c r="F98" s="36"/>
      <c r="G98" s="117"/>
    </row>
    <row r="99" spans="1:18" x14ac:dyDescent="0.25">
      <c r="B99" s="29"/>
      <c r="C99" s="30"/>
      <c r="D99" s="31"/>
      <c r="E99" s="117"/>
      <c r="F99" s="36"/>
      <c r="G99" s="117"/>
    </row>
    <row r="100" spans="1:18" x14ac:dyDescent="0.25">
      <c r="B100" s="29"/>
      <c r="C100" s="30"/>
      <c r="D100" s="31"/>
      <c r="E100" s="117"/>
      <c r="F100" s="36"/>
      <c r="G100" s="117"/>
    </row>
    <row r="101" spans="1:18" x14ac:dyDescent="0.25">
      <c r="B101" s="29"/>
      <c r="C101" s="30"/>
      <c r="D101" s="31"/>
      <c r="E101" s="117"/>
      <c r="F101" s="36"/>
      <c r="G101" s="117"/>
    </row>
    <row r="102" spans="1:18" x14ac:dyDescent="0.25">
      <c r="B102" s="29"/>
      <c r="C102" s="30"/>
      <c r="D102" s="31"/>
      <c r="E102" s="117"/>
      <c r="F102" s="36"/>
      <c r="G102" s="117"/>
    </row>
    <row r="103" spans="1:18" x14ac:dyDescent="0.25">
      <c r="A103" s="17" t="s">
        <v>42</v>
      </c>
      <c r="D103" s="18" t="s">
        <v>43</v>
      </c>
      <c r="E103" s="19"/>
      <c r="G103" s="19" t="s">
        <v>122</v>
      </c>
      <c r="H103" s="20"/>
      <c r="R103" s="20"/>
    </row>
    <row r="104" spans="1:18" x14ac:dyDescent="0.25">
      <c r="A104" s="17"/>
      <c r="H104" s="20"/>
      <c r="R104" s="20"/>
    </row>
    <row r="105" spans="1:18" x14ac:dyDescent="0.25">
      <c r="D105" s="21" t="s">
        <v>44</v>
      </c>
    </row>
    <row r="106" spans="1:18" x14ac:dyDescent="0.25">
      <c r="C106" s="86">
        <v>2017</v>
      </c>
      <c r="D106" s="86">
        <v>2017</v>
      </c>
      <c r="E106" s="86">
        <v>2018</v>
      </c>
      <c r="F106" s="86">
        <v>2018</v>
      </c>
      <c r="G106" s="88">
        <v>2019</v>
      </c>
      <c r="I106" s="91" t="s">
        <v>45</v>
      </c>
    </row>
    <row r="107" spans="1:18" x14ac:dyDescent="0.25">
      <c r="C107" s="21" t="s">
        <v>46</v>
      </c>
      <c r="D107" s="21" t="s">
        <v>47</v>
      </c>
      <c r="E107" s="21" t="s">
        <v>46</v>
      </c>
      <c r="F107" s="92" t="s">
        <v>406</v>
      </c>
      <c r="G107" s="93" t="s">
        <v>384</v>
      </c>
      <c r="I107" s="91" t="s">
        <v>254</v>
      </c>
    </row>
    <row r="108" spans="1:18" x14ac:dyDescent="0.25">
      <c r="A108" s="27" t="s">
        <v>269</v>
      </c>
      <c r="D108" s="31"/>
      <c r="E108" s="55"/>
      <c r="G108" s="28"/>
    </row>
    <row r="109" spans="1:18" x14ac:dyDescent="0.25">
      <c r="A109" s="29" t="s">
        <v>124</v>
      </c>
      <c r="D109" s="31"/>
      <c r="E109" s="55"/>
      <c r="G109" s="28"/>
    </row>
    <row r="110" spans="1:18" x14ac:dyDescent="0.25">
      <c r="A110" s="27" t="s">
        <v>174</v>
      </c>
      <c r="C110" s="116">
        <v>2000</v>
      </c>
      <c r="D110" s="31">
        <v>0</v>
      </c>
      <c r="E110" s="116">
        <v>2000</v>
      </c>
      <c r="F110" s="33">
        <v>0</v>
      </c>
      <c r="G110" s="40">
        <v>2000</v>
      </c>
    </row>
    <row r="111" spans="1:18" x14ac:dyDescent="0.25">
      <c r="A111" s="27" t="s">
        <v>175</v>
      </c>
      <c r="C111" s="117">
        <v>10000</v>
      </c>
      <c r="D111" s="31">
        <v>10000</v>
      </c>
      <c r="E111" s="117">
        <v>10000</v>
      </c>
      <c r="F111" s="33">
        <v>0</v>
      </c>
      <c r="G111" s="32">
        <v>10000</v>
      </c>
    </row>
    <row r="112" spans="1:18" x14ac:dyDescent="0.25">
      <c r="D112" s="31"/>
      <c r="E112" s="55"/>
      <c r="G112" s="28"/>
    </row>
    <row r="113" spans="1:18" x14ac:dyDescent="0.25">
      <c r="A113" s="212" t="s">
        <v>128</v>
      </c>
      <c r="B113" s="212" t="s">
        <v>129</v>
      </c>
      <c r="C113" s="215">
        <f t="shared" ref="C113" si="16">SUM(C110:C112)</f>
        <v>12000</v>
      </c>
      <c r="D113" s="217">
        <f t="shared" ref="D113:F113" si="17">SUM(D110:D112)</f>
        <v>10000</v>
      </c>
      <c r="E113" s="215">
        <f>SUM(E110:E112)</f>
        <v>12000</v>
      </c>
      <c r="F113" s="215">
        <f t="shared" si="17"/>
        <v>0</v>
      </c>
      <c r="G113" s="215">
        <f>SUM(G110:G112)</f>
        <v>12000</v>
      </c>
      <c r="H113" s="213"/>
      <c r="I113" s="285">
        <f>SUM(G113-E113)/E113</f>
        <v>0</v>
      </c>
    </row>
    <row r="114" spans="1:18" x14ac:dyDescent="0.25">
      <c r="A114" s="45"/>
      <c r="B114" s="29"/>
      <c r="C114" s="115"/>
      <c r="D114" s="127"/>
      <c r="E114" s="115"/>
      <c r="F114" s="115"/>
      <c r="G114" s="115"/>
      <c r="H114" s="39"/>
      <c r="I114" s="173"/>
    </row>
    <row r="115" spans="1:18" x14ac:dyDescent="0.25">
      <c r="B115" s="118" t="s">
        <v>130</v>
      </c>
      <c r="C115" s="128">
        <f>SUM(C25,C79,C92,C113)</f>
        <v>394274</v>
      </c>
      <c r="D115" s="170">
        <f>SUM(D25,D79,D92,D113)</f>
        <v>330930.64999999997</v>
      </c>
      <c r="E115" s="128">
        <f>SUM(E25,E79,E92,E113)</f>
        <v>402364</v>
      </c>
      <c r="F115" s="128">
        <f>SUM(F25,F79,F92,F113)</f>
        <v>220938.69999999998</v>
      </c>
      <c r="G115" s="128">
        <f>SUM(G25,G79,G92,G113)</f>
        <v>407131</v>
      </c>
      <c r="H115" s="79"/>
      <c r="I115" s="284">
        <f>SUM(G115-E115)/E115</f>
        <v>1.1847481385014564E-2</v>
      </c>
    </row>
    <row r="117" spans="1:18" x14ac:dyDescent="0.25">
      <c r="A117" s="39" t="s">
        <v>223</v>
      </c>
    </row>
    <row r="118" spans="1:18" x14ac:dyDescent="0.25">
      <c r="A118" s="73" t="s">
        <v>68</v>
      </c>
      <c r="B118" s="73" t="s">
        <v>131</v>
      </c>
      <c r="C118" s="75">
        <f>G25</f>
        <v>309406</v>
      </c>
      <c r="D118" s="72"/>
      <c r="E118" s="72"/>
      <c r="F118" s="72"/>
      <c r="G118" s="72"/>
      <c r="H118" s="72"/>
      <c r="I118" s="72"/>
    </row>
    <row r="119" spans="1:18" x14ac:dyDescent="0.25">
      <c r="A119" s="73" t="s">
        <v>102</v>
      </c>
      <c r="B119" s="73" t="s">
        <v>132</v>
      </c>
      <c r="C119" s="209">
        <f>G79</f>
        <v>73950</v>
      </c>
      <c r="D119" s="72"/>
      <c r="E119" s="72"/>
      <c r="F119" s="72"/>
      <c r="G119" s="72"/>
      <c r="H119" s="72"/>
      <c r="I119" s="72"/>
    </row>
    <row r="120" spans="1:18" x14ac:dyDescent="0.25">
      <c r="A120" s="73" t="s">
        <v>120</v>
      </c>
      <c r="B120" s="73" t="s">
        <v>133</v>
      </c>
      <c r="C120" s="210">
        <f>G92</f>
        <v>11775</v>
      </c>
      <c r="D120" s="72"/>
      <c r="E120" s="72"/>
      <c r="F120" s="72"/>
      <c r="G120" s="72"/>
      <c r="H120" s="72"/>
      <c r="I120" s="72"/>
    </row>
    <row r="121" spans="1:18" x14ac:dyDescent="0.25">
      <c r="A121" s="73" t="s">
        <v>128</v>
      </c>
      <c r="B121" s="73" t="s">
        <v>134</v>
      </c>
      <c r="C121" s="210">
        <f>G113</f>
        <v>12000</v>
      </c>
      <c r="D121" s="72"/>
      <c r="E121" s="72"/>
      <c r="F121" s="72"/>
      <c r="G121" s="72"/>
      <c r="H121" s="72"/>
      <c r="I121" s="72"/>
    </row>
    <row r="122" spans="1:18" x14ac:dyDescent="0.25">
      <c r="A122" s="73"/>
      <c r="B122" s="73"/>
      <c r="C122" s="72"/>
      <c r="D122" s="72"/>
      <c r="E122" s="72"/>
      <c r="F122" s="72"/>
      <c r="G122" s="72"/>
      <c r="H122" s="72"/>
      <c r="I122" s="72"/>
    </row>
    <row r="123" spans="1:18" x14ac:dyDescent="0.25">
      <c r="A123" s="72"/>
      <c r="B123" s="73" t="s">
        <v>135</v>
      </c>
      <c r="C123" s="75">
        <f>SUM(C118:C122)</f>
        <v>407131</v>
      </c>
      <c r="D123" s="72" t="s">
        <v>416</v>
      </c>
      <c r="E123" s="140"/>
      <c r="F123" s="72"/>
      <c r="G123" s="140">
        <f>SUM(G115-E115)</f>
        <v>4767</v>
      </c>
      <c r="H123" s="72"/>
      <c r="I123" s="72"/>
    </row>
    <row r="124" spans="1:18" x14ac:dyDescent="0.25">
      <c r="R124" s="20"/>
    </row>
    <row r="125" spans="1:18" x14ac:dyDescent="0.25">
      <c r="R125" s="20"/>
    </row>
  </sheetData>
  <pageMargins left="0.7" right="0.7" top="0.75" bottom="0.75" header="0.3" footer="0.3"/>
  <pageSetup orientation="landscape" horizontalDpi="4294967293" verticalDpi="4294967293" r:id="rId1"/>
  <ignoredErrors>
    <ignoredError sqref="D113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33"/>
  <sheetViews>
    <sheetView workbookViewId="0">
      <selection sqref="A1:I1048576"/>
    </sheetView>
  </sheetViews>
  <sheetFormatPr defaultRowHeight="15" x14ac:dyDescent="0.25"/>
  <cols>
    <col min="1" max="1" width="17.28515625" customWidth="1"/>
    <col min="2" max="2" width="17.140625" customWidth="1"/>
    <col min="3" max="4" width="13.140625" customWidth="1"/>
    <col min="5" max="5" width="12.7109375" customWidth="1"/>
    <col min="6" max="6" width="13.140625" customWidth="1"/>
    <col min="7" max="7" width="12.7109375" customWidth="1"/>
    <col min="8" max="8" width="2.85546875" customWidth="1"/>
    <col min="9" max="9" width="11.5703125" customWidth="1"/>
    <col min="10" max="10" width="2.85546875" customWidth="1"/>
    <col min="11" max="11" width="14.85546875" customWidth="1"/>
    <col min="12" max="12" width="17.140625" customWidth="1"/>
    <col min="13" max="17" width="12.7109375" customWidth="1"/>
    <col min="18" max="18" width="2.85546875" customWidth="1"/>
    <col min="19" max="19" width="11.5703125" customWidth="1"/>
  </cols>
  <sheetData>
    <row r="1" spans="1:19" x14ac:dyDescent="0.25">
      <c r="A1" s="17" t="s">
        <v>42</v>
      </c>
      <c r="D1" s="18" t="s">
        <v>43</v>
      </c>
      <c r="E1" s="19"/>
      <c r="G1" s="19" t="s">
        <v>138</v>
      </c>
      <c r="H1" s="20"/>
      <c r="K1" s="17" t="s">
        <v>42</v>
      </c>
      <c r="N1" s="18" t="s">
        <v>43</v>
      </c>
      <c r="R1" s="20"/>
    </row>
    <row r="2" spans="1:19" x14ac:dyDescent="0.25">
      <c r="A2" s="241">
        <f ca="1">TODAY()</f>
        <v>43955</v>
      </c>
      <c r="H2" s="20"/>
      <c r="K2" s="241">
        <f ca="1">TODAY()</f>
        <v>43955</v>
      </c>
      <c r="R2" s="20"/>
    </row>
    <row r="3" spans="1:19" x14ac:dyDescent="0.25">
      <c r="D3" s="21" t="s">
        <v>44</v>
      </c>
      <c r="N3" s="21" t="s">
        <v>136</v>
      </c>
    </row>
    <row r="4" spans="1:19" x14ac:dyDescent="0.25">
      <c r="C4" s="86">
        <v>2017</v>
      </c>
      <c r="D4" s="86">
        <v>2017</v>
      </c>
      <c r="E4" s="221">
        <v>2018</v>
      </c>
      <c r="F4" s="86">
        <v>2018</v>
      </c>
      <c r="G4" s="88">
        <v>2019</v>
      </c>
      <c r="H4" s="91"/>
      <c r="I4" s="91" t="s">
        <v>45</v>
      </c>
      <c r="M4" s="86">
        <v>2017</v>
      </c>
      <c r="N4" s="86">
        <v>2017</v>
      </c>
      <c r="O4" s="221">
        <v>2018</v>
      </c>
      <c r="P4" s="86">
        <v>2018</v>
      </c>
      <c r="Q4" s="88">
        <v>2019</v>
      </c>
      <c r="R4" s="91"/>
      <c r="S4" s="91" t="s">
        <v>45</v>
      </c>
    </row>
    <row r="5" spans="1:19" x14ac:dyDescent="0.25">
      <c r="C5" s="21" t="s">
        <v>46</v>
      </c>
      <c r="D5" s="21" t="s">
        <v>47</v>
      </c>
      <c r="E5" s="120" t="s">
        <v>46</v>
      </c>
      <c r="F5" s="92" t="s">
        <v>406</v>
      </c>
      <c r="G5" s="93" t="s">
        <v>384</v>
      </c>
      <c r="H5" s="91"/>
      <c r="I5" s="120" t="s">
        <v>49</v>
      </c>
      <c r="M5" s="21" t="s">
        <v>46</v>
      </c>
      <c r="N5" s="21" t="s">
        <v>47</v>
      </c>
      <c r="O5" s="120" t="s">
        <v>46</v>
      </c>
      <c r="P5" s="92" t="s">
        <v>406</v>
      </c>
      <c r="Q5" s="93" t="s">
        <v>384</v>
      </c>
      <c r="R5" s="91"/>
      <c r="S5" s="120" t="s">
        <v>49</v>
      </c>
    </row>
    <row r="6" spans="1:19" x14ac:dyDescent="0.25">
      <c r="A6" s="27" t="s">
        <v>270</v>
      </c>
      <c r="E6" s="55"/>
      <c r="G6" s="28"/>
      <c r="K6" s="27" t="s">
        <v>271</v>
      </c>
      <c r="O6" s="77"/>
      <c r="Q6" s="28"/>
    </row>
    <row r="7" spans="1:19" x14ac:dyDescent="0.25">
      <c r="A7" s="29" t="s">
        <v>51</v>
      </c>
      <c r="E7" s="55"/>
      <c r="G7" s="28"/>
      <c r="K7" s="27" t="s">
        <v>272</v>
      </c>
      <c r="M7" s="47">
        <v>160000</v>
      </c>
      <c r="N7" s="208">
        <v>211198.2</v>
      </c>
      <c r="O7" s="109">
        <v>180000</v>
      </c>
      <c r="P7" s="47">
        <v>174399.16</v>
      </c>
      <c r="Q7" s="48">
        <v>190000</v>
      </c>
    </row>
    <row r="8" spans="1:19" x14ac:dyDescent="0.25">
      <c r="A8" s="27" t="s">
        <v>207</v>
      </c>
      <c r="C8" s="301">
        <v>87194</v>
      </c>
      <c r="D8" s="208">
        <v>87172.800000000003</v>
      </c>
      <c r="E8" s="301">
        <v>88485</v>
      </c>
      <c r="F8" s="66">
        <v>66362.399999999994</v>
      </c>
      <c r="G8" s="32">
        <v>90253</v>
      </c>
      <c r="O8" s="77"/>
      <c r="Q8" s="28"/>
    </row>
    <row r="9" spans="1:19" x14ac:dyDescent="0.25">
      <c r="A9" s="27" t="s">
        <v>53</v>
      </c>
      <c r="C9" s="301">
        <v>46114</v>
      </c>
      <c r="D9" s="208">
        <v>46114</v>
      </c>
      <c r="E9" s="301">
        <v>46785</v>
      </c>
      <c r="F9" s="66">
        <v>32020.17</v>
      </c>
      <c r="G9" s="32">
        <v>42321</v>
      </c>
      <c r="L9" s="118" t="s">
        <v>145</v>
      </c>
      <c r="M9" s="128">
        <f t="shared" ref="M9" si="0">SUM(M7:M8)</f>
        <v>160000</v>
      </c>
      <c r="N9" s="128">
        <f t="shared" ref="N9:P9" si="1">SUM(N7:N8)</f>
        <v>211198.2</v>
      </c>
      <c r="O9" s="128">
        <f>SUM(O7:O8)</f>
        <v>180000</v>
      </c>
      <c r="P9" s="128">
        <f t="shared" si="1"/>
        <v>174399.16</v>
      </c>
      <c r="Q9" s="128">
        <f>SUM(Q7:Q8)</f>
        <v>190000</v>
      </c>
      <c r="R9" s="79"/>
      <c r="S9" s="295">
        <f>SUM(Q9-O9)/O9</f>
        <v>5.5555555555555552E-2</v>
      </c>
    </row>
    <row r="10" spans="1:19" x14ac:dyDescent="0.25">
      <c r="A10" s="27" t="s">
        <v>148</v>
      </c>
      <c r="C10" s="301">
        <v>94733</v>
      </c>
      <c r="D10" s="208">
        <v>91909.77</v>
      </c>
      <c r="E10" s="301">
        <v>94680</v>
      </c>
      <c r="F10" s="66">
        <v>69740.820000000007</v>
      </c>
      <c r="G10" s="32">
        <v>93025</v>
      </c>
    </row>
    <row r="11" spans="1:19" x14ac:dyDescent="0.25">
      <c r="A11" s="27" t="s">
        <v>426</v>
      </c>
      <c r="C11" s="301">
        <v>0</v>
      </c>
      <c r="D11" s="208">
        <v>1345.5</v>
      </c>
      <c r="E11" s="301">
        <v>0</v>
      </c>
      <c r="F11" s="66">
        <v>10253.75</v>
      </c>
      <c r="G11" s="32">
        <v>0</v>
      </c>
    </row>
    <row r="12" spans="1:19" x14ac:dyDescent="0.25">
      <c r="A12" s="27"/>
      <c r="B12" s="50" t="s">
        <v>51</v>
      </c>
      <c r="C12" s="38">
        <f>SUM(C8:C11)</f>
        <v>228041</v>
      </c>
      <c r="D12" s="38">
        <f>SUM(D8:D11)</f>
        <v>226542.07</v>
      </c>
      <c r="E12" s="38">
        <f>SUM(E8:E11)</f>
        <v>229950</v>
      </c>
      <c r="F12" s="38">
        <f>SUM(F8:F11)</f>
        <v>178377.14</v>
      </c>
      <c r="G12" s="38">
        <f>SUM(G8:G11)</f>
        <v>225599</v>
      </c>
      <c r="I12" s="291">
        <f>SUM(G12-E12)/E12</f>
        <v>-1.8921504674929333E-2</v>
      </c>
    </row>
    <row r="13" spans="1:19" x14ac:dyDescent="0.25">
      <c r="A13" s="27"/>
      <c r="C13" s="66"/>
      <c r="D13" s="208"/>
      <c r="E13" s="166"/>
      <c r="F13" s="66"/>
      <c r="G13" s="102"/>
    </row>
    <row r="14" spans="1:19" x14ac:dyDescent="0.25">
      <c r="A14" s="29" t="s">
        <v>58</v>
      </c>
      <c r="C14" s="53"/>
      <c r="D14" s="208"/>
      <c r="E14" s="175"/>
      <c r="F14" s="53"/>
      <c r="G14" s="172"/>
    </row>
    <row r="15" spans="1:19" x14ac:dyDescent="0.25">
      <c r="A15" s="27" t="s">
        <v>59</v>
      </c>
      <c r="C15" s="166">
        <v>3800</v>
      </c>
      <c r="D15" s="208">
        <v>3540.36</v>
      </c>
      <c r="E15" s="302">
        <v>3895</v>
      </c>
      <c r="F15" s="66">
        <v>2533.41</v>
      </c>
      <c r="G15" s="40">
        <v>4285</v>
      </c>
    </row>
    <row r="16" spans="1:19" x14ac:dyDescent="0.25">
      <c r="A16" s="27" t="s">
        <v>273</v>
      </c>
      <c r="C16" s="166">
        <v>150</v>
      </c>
      <c r="D16" s="208">
        <v>138</v>
      </c>
      <c r="E16" s="303">
        <v>0</v>
      </c>
      <c r="F16" s="66">
        <v>0</v>
      </c>
      <c r="G16" s="102">
        <v>0</v>
      </c>
    </row>
    <row r="17" spans="1:11" x14ac:dyDescent="0.25">
      <c r="A17" s="27" t="s">
        <v>60</v>
      </c>
      <c r="C17" s="166">
        <v>59335</v>
      </c>
      <c r="D17" s="208">
        <v>57078.42</v>
      </c>
      <c r="E17" s="301">
        <v>59095</v>
      </c>
      <c r="F17" s="66">
        <v>39727.72</v>
      </c>
      <c r="G17" s="32">
        <v>58576</v>
      </c>
    </row>
    <row r="18" spans="1:11" x14ac:dyDescent="0.25">
      <c r="A18" s="27" t="s">
        <v>153</v>
      </c>
      <c r="C18" s="166">
        <v>1250</v>
      </c>
      <c r="D18" s="208">
        <v>1426.01</v>
      </c>
      <c r="E18" s="302">
        <v>1250</v>
      </c>
      <c r="F18" s="66">
        <v>1050.6400000000001</v>
      </c>
      <c r="G18" s="40">
        <v>1250</v>
      </c>
    </row>
    <row r="19" spans="1:11" x14ac:dyDescent="0.25">
      <c r="A19" s="27" t="s">
        <v>62</v>
      </c>
      <c r="C19" s="166">
        <v>200</v>
      </c>
      <c r="D19" s="208">
        <v>0</v>
      </c>
      <c r="E19" s="310">
        <v>200</v>
      </c>
      <c r="F19" s="66">
        <v>0</v>
      </c>
      <c r="G19" s="41">
        <v>200</v>
      </c>
    </row>
    <row r="20" spans="1:11" x14ac:dyDescent="0.25">
      <c r="A20" s="27" t="s">
        <v>63</v>
      </c>
      <c r="C20" s="166">
        <v>4850</v>
      </c>
      <c r="D20" s="208">
        <v>1434.96</v>
      </c>
      <c r="E20" s="302">
        <v>2130</v>
      </c>
      <c r="F20" s="66">
        <v>1447.29</v>
      </c>
      <c r="G20" s="40">
        <v>1775</v>
      </c>
    </row>
    <row r="21" spans="1:11" x14ac:dyDescent="0.25">
      <c r="A21" s="27" t="s">
        <v>64</v>
      </c>
      <c r="C21" s="166">
        <v>5835</v>
      </c>
      <c r="D21" s="208">
        <v>6349.98</v>
      </c>
      <c r="E21" s="302">
        <v>5920</v>
      </c>
      <c r="F21" s="66">
        <v>3895.54</v>
      </c>
      <c r="G21" s="40">
        <v>5686</v>
      </c>
    </row>
    <row r="22" spans="1:11" x14ac:dyDescent="0.25">
      <c r="A22" s="27" t="s">
        <v>65</v>
      </c>
      <c r="C22" s="166">
        <v>6300</v>
      </c>
      <c r="D22" s="208">
        <v>3244.05</v>
      </c>
      <c r="E22" s="302">
        <v>6585</v>
      </c>
      <c r="F22" s="66">
        <v>1537.95</v>
      </c>
      <c r="G22" s="40">
        <v>3273</v>
      </c>
    </row>
    <row r="23" spans="1:11" x14ac:dyDescent="0.25">
      <c r="A23" s="27" t="s">
        <v>66</v>
      </c>
      <c r="C23" s="166">
        <v>17892</v>
      </c>
      <c r="D23" s="208">
        <v>17064.43</v>
      </c>
      <c r="E23" s="301">
        <v>18045</v>
      </c>
      <c r="F23" s="66">
        <v>13348.76</v>
      </c>
      <c r="G23" s="32">
        <v>17695</v>
      </c>
    </row>
    <row r="24" spans="1:11" x14ac:dyDescent="0.25">
      <c r="B24" s="50" t="s">
        <v>226</v>
      </c>
      <c r="C24" s="38">
        <f t="shared" ref="C24" si="2">SUM(C15:C23)</f>
        <v>99612</v>
      </c>
      <c r="D24" s="38">
        <f t="shared" ref="D24:F24" si="3">SUM(D15:D23)</f>
        <v>90276.209999999992</v>
      </c>
      <c r="E24" s="38">
        <f>SUM(E15:E23)</f>
        <v>97120</v>
      </c>
      <c r="F24" s="38">
        <f t="shared" si="3"/>
        <v>63541.310000000005</v>
      </c>
      <c r="G24" s="38">
        <f>SUM(G15:G23)</f>
        <v>92740</v>
      </c>
      <c r="I24" s="291">
        <f>SUM(G24-E24)/E24</f>
        <v>-4.5098846787479406E-2</v>
      </c>
    </row>
    <row r="25" spans="1:11" x14ac:dyDescent="0.25">
      <c r="B25" s="27"/>
      <c r="C25" s="175"/>
      <c r="D25" s="123"/>
      <c r="E25" s="175"/>
      <c r="F25" s="175"/>
      <c r="G25" s="175"/>
    </row>
    <row r="26" spans="1:11" x14ac:dyDescent="0.25">
      <c r="A26" s="212" t="s">
        <v>68</v>
      </c>
      <c r="B26" s="212" t="s">
        <v>185</v>
      </c>
      <c r="C26" s="217">
        <f t="shared" ref="C26" si="4">SUM(C12+C24)</f>
        <v>327653</v>
      </c>
      <c r="D26" s="217">
        <f t="shared" ref="D26:F26" si="5">SUM(D12+D24)</f>
        <v>316818.28000000003</v>
      </c>
      <c r="E26" s="217">
        <f>SUM(E12+E24)</f>
        <v>327070</v>
      </c>
      <c r="F26" s="217">
        <f t="shared" si="5"/>
        <v>241918.45</v>
      </c>
      <c r="G26" s="217">
        <f>SUM(G12+G24)</f>
        <v>318339</v>
      </c>
      <c r="H26" s="72"/>
      <c r="I26" s="294">
        <f>SUM(G26-E26)/E26</f>
        <v>-2.6694591371877581E-2</v>
      </c>
      <c r="K26" s="176"/>
    </row>
    <row r="27" spans="1:11" x14ac:dyDescent="0.25">
      <c r="A27" s="45"/>
      <c r="B27" s="29"/>
      <c r="C27" s="65"/>
      <c r="E27" s="127"/>
      <c r="F27" s="65"/>
      <c r="G27" s="127"/>
      <c r="I27" s="177"/>
      <c r="K27" s="176"/>
    </row>
    <row r="35" spans="1:18" x14ac:dyDescent="0.25">
      <c r="A35" s="17" t="s">
        <v>42</v>
      </c>
      <c r="D35" s="18" t="s">
        <v>43</v>
      </c>
      <c r="E35" s="114"/>
      <c r="G35" s="114" t="s">
        <v>154</v>
      </c>
      <c r="H35" s="20"/>
      <c r="I35" s="2"/>
      <c r="R35" s="20"/>
    </row>
    <row r="36" spans="1:18" x14ac:dyDescent="0.25">
      <c r="A36" s="17"/>
      <c r="H36" s="20"/>
      <c r="R36" s="20"/>
    </row>
    <row r="37" spans="1:18" x14ac:dyDescent="0.25">
      <c r="D37" s="21" t="s">
        <v>44</v>
      </c>
    </row>
    <row r="38" spans="1:18" x14ac:dyDescent="0.25">
      <c r="C38" s="86">
        <v>2017</v>
      </c>
      <c r="D38" s="86">
        <v>2017</v>
      </c>
      <c r="E38" s="221">
        <v>2018</v>
      </c>
      <c r="F38" s="86">
        <v>2018</v>
      </c>
      <c r="G38" s="88">
        <v>2019</v>
      </c>
      <c r="H38" s="91"/>
      <c r="I38" s="91" t="s">
        <v>45</v>
      </c>
    </row>
    <row r="39" spans="1:18" x14ac:dyDescent="0.25">
      <c r="C39" s="21" t="s">
        <v>46</v>
      </c>
      <c r="D39" s="21" t="s">
        <v>47</v>
      </c>
      <c r="E39" s="120" t="s">
        <v>46</v>
      </c>
      <c r="F39" s="92" t="s">
        <v>406</v>
      </c>
      <c r="G39" s="93" t="s">
        <v>384</v>
      </c>
      <c r="H39" s="91"/>
      <c r="I39" s="120" t="s">
        <v>49</v>
      </c>
    </row>
    <row r="40" spans="1:18" x14ac:dyDescent="0.25">
      <c r="A40" s="27" t="s">
        <v>274</v>
      </c>
      <c r="E40" s="55"/>
      <c r="G40" s="28"/>
    </row>
    <row r="41" spans="1:18" x14ac:dyDescent="0.25">
      <c r="A41" s="29" t="s">
        <v>156</v>
      </c>
      <c r="C41" s="53"/>
      <c r="E41" s="175"/>
      <c r="F41" s="53"/>
      <c r="G41" s="172"/>
    </row>
    <row r="42" spans="1:18" x14ac:dyDescent="0.25">
      <c r="A42" s="27" t="s">
        <v>212</v>
      </c>
      <c r="C42" s="166">
        <v>4000</v>
      </c>
      <c r="D42" s="208">
        <v>2860</v>
      </c>
      <c r="E42" s="302">
        <v>4000</v>
      </c>
      <c r="F42" s="66">
        <v>2860</v>
      </c>
      <c r="G42" s="40">
        <v>4000</v>
      </c>
    </row>
    <row r="43" spans="1:18" x14ac:dyDescent="0.25">
      <c r="A43" s="27" t="s">
        <v>157</v>
      </c>
      <c r="C43" s="166">
        <v>0</v>
      </c>
      <c r="D43" s="208">
        <v>26</v>
      </c>
      <c r="E43" s="302">
        <v>0</v>
      </c>
      <c r="F43" s="66">
        <v>1868.5</v>
      </c>
      <c r="G43" s="40">
        <v>0</v>
      </c>
    </row>
    <row r="44" spans="1:18" x14ac:dyDescent="0.25">
      <c r="A44" s="27" t="s">
        <v>275</v>
      </c>
      <c r="C44" s="166">
        <v>2000</v>
      </c>
      <c r="D44" s="208">
        <v>289.08</v>
      </c>
      <c r="E44" s="302">
        <v>2000</v>
      </c>
      <c r="F44" s="66">
        <v>290.7</v>
      </c>
      <c r="G44" s="40">
        <v>2000</v>
      </c>
    </row>
    <row r="45" spans="1:18" x14ac:dyDescent="0.25">
      <c r="A45" s="27" t="s">
        <v>190</v>
      </c>
      <c r="C45" s="166">
        <v>0</v>
      </c>
      <c r="D45" s="208">
        <v>1101.05</v>
      </c>
      <c r="E45" s="310">
        <v>0</v>
      </c>
      <c r="F45" s="166">
        <v>0</v>
      </c>
      <c r="G45" s="41">
        <v>0</v>
      </c>
    </row>
    <row r="46" spans="1:18" x14ac:dyDescent="0.25">
      <c r="A46" s="27" t="s">
        <v>276</v>
      </c>
      <c r="C46" s="166">
        <v>50000</v>
      </c>
      <c r="D46" s="208">
        <v>59839.44</v>
      </c>
      <c r="E46" s="301">
        <v>65000</v>
      </c>
      <c r="F46" s="66">
        <v>33099.97</v>
      </c>
      <c r="G46" s="32">
        <v>66000</v>
      </c>
    </row>
    <row r="47" spans="1:18" x14ac:dyDescent="0.25">
      <c r="A47" s="27" t="s">
        <v>277</v>
      </c>
      <c r="C47" s="166">
        <v>500</v>
      </c>
      <c r="D47" s="208">
        <v>222.28</v>
      </c>
      <c r="E47" s="310">
        <v>500</v>
      </c>
      <c r="F47" s="66">
        <v>245.9</v>
      </c>
      <c r="G47" s="41">
        <v>500</v>
      </c>
    </row>
    <row r="48" spans="1:18" x14ac:dyDescent="0.25">
      <c r="B48" s="50" t="s">
        <v>156</v>
      </c>
      <c r="C48" s="38">
        <f>SUM(C42:C47)</f>
        <v>56500</v>
      </c>
      <c r="D48" s="38">
        <f>SUM(D42:D47)</f>
        <v>64337.85</v>
      </c>
      <c r="E48" s="38">
        <f>SUM(E42:E47)</f>
        <v>71500</v>
      </c>
      <c r="F48" s="38">
        <f>SUM(F42:F47)</f>
        <v>38365.07</v>
      </c>
      <c r="G48" s="38">
        <f>SUM(G42:G47)</f>
        <v>72500</v>
      </c>
      <c r="I48" s="292">
        <f>SUM(G48-E48)/E48</f>
        <v>1.3986013986013986E-2</v>
      </c>
    </row>
    <row r="49" spans="1:9" x14ac:dyDescent="0.25">
      <c r="B49" s="27"/>
      <c r="C49" s="66"/>
      <c r="D49" s="208"/>
      <c r="E49" s="166"/>
      <c r="F49" s="66"/>
      <c r="G49" s="102"/>
    </row>
    <row r="50" spans="1:9" x14ac:dyDescent="0.25">
      <c r="A50" s="29" t="s">
        <v>191</v>
      </c>
      <c r="C50" s="178"/>
      <c r="D50" s="208"/>
      <c r="E50" s="252"/>
      <c r="F50" s="178"/>
      <c r="G50" s="179"/>
    </row>
    <row r="51" spans="1:9" x14ac:dyDescent="0.25">
      <c r="A51" s="27" t="s">
        <v>72</v>
      </c>
      <c r="C51" s="66">
        <v>1000</v>
      </c>
      <c r="D51" s="208">
        <v>0</v>
      </c>
      <c r="E51" s="310">
        <v>300</v>
      </c>
      <c r="F51" s="66">
        <v>0</v>
      </c>
      <c r="G51" s="41">
        <v>300</v>
      </c>
    </row>
    <row r="52" spans="1:9" x14ac:dyDescent="0.25">
      <c r="A52" s="27" t="s">
        <v>73</v>
      </c>
      <c r="C52" s="66">
        <v>300</v>
      </c>
      <c r="D52" s="208">
        <v>0</v>
      </c>
      <c r="E52" s="310">
        <v>200</v>
      </c>
      <c r="F52" s="66">
        <v>0</v>
      </c>
      <c r="G52" s="41">
        <v>500</v>
      </c>
    </row>
    <row r="53" spans="1:9" x14ac:dyDescent="0.25">
      <c r="A53" s="27" t="s">
        <v>74</v>
      </c>
      <c r="C53" s="66">
        <v>700</v>
      </c>
      <c r="D53" s="208">
        <v>0</v>
      </c>
      <c r="E53" s="310">
        <v>500</v>
      </c>
      <c r="F53" s="66">
        <v>0</v>
      </c>
      <c r="G53" s="41">
        <v>1000</v>
      </c>
    </row>
    <row r="54" spans="1:9" x14ac:dyDescent="0.25">
      <c r="A54" s="27" t="s">
        <v>160</v>
      </c>
      <c r="C54" s="66">
        <v>25</v>
      </c>
      <c r="D54" s="208">
        <v>0</v>
      </c>
      <c r="E54" s="310">
        <v>0</v>
      </c>
      <c r="F54" s="66">
        <v>0</v>
      </c>
      <c r="G54" s="41">
        <v>0</v>
      </c>
    </row>
    <row r="55" spans="1:9" x14ac:dyDescent="0.25">
      <c r="A55" s="27" t="s">
        <v>278</v>
      </c>
      <c r="C55" s="66">
        <v>700</v>
      </c>
      <c r="D55" s="208">
        <v>0</v>
      </c>
      <c r="E55" s="303">
        <v>0</v>
      </c>
      <c r="F55" s="66">
        <v>0</v>
      </c>
      <c r="G55" s="102">
        <v>700</v>
      </c>
    </row>
    <row r="56" spans="1:9" x14ac:dyDescent="0.25">
      <c r="B56" s="50" t="s">
        <v>191</v>
      </c>
      <c r="C56" s="38">
        <f>SUM(C51:C55)</f>
        <v>2725</v>
      </c>
      <c r="D56" s="38">
        <f>SUM(D51:D55)</f>
        <v>0</v>
      </c>
      <c r="E56" s="38">
        <f>SUM(E51:E55)</f>
        <v>1000</v>
      </c>
      <c r="F56" s="38">
        <f>SUM(F51:F55)</f>
        <v>0</v>
      </c>
      <c r="G56" s="38">
        <f>SUM(G51:G55)</f>
        <v>2500</v>
      </c>
      <c r="I56" s="292">
        <f>SUM(G56-E56)/E56</f>
        <v>1.5</v>
      </c>
    </row>
    <row r="57" spans="1:9" x14ac:dyDescent="0.25">
      <c r="C57" s="178"/>
      <c r="D57" s="208"/>
      <c r="E57" s="252"/>
      <c r="F57" s="178"/>
      <c r="G57" s="179"/>
    </row>
    <row r="58" spans="1:9" x14ac:dyDescent="0.25">
      <c r="A58" s="29" t="s">
        <v>80</v>
      </c>
      <c r="C58" s="178"/>
      <c r="D58" s="208"/>
      <c r="E58" s="252"/>
      <c r="F58" s="178"/>
      <c r="G58" s="179"/>
    </row>
    <row r="59" spans="1:9" x14ac:dyDescent="0.25">
      <c r="A59" s="27" t="s">
        <v>82</v>
      </c>
      <c r="C59" s="66">
        <v>2500</v>
      </c>
      <c r="D59" s="208">
        <v>447.03</v>
      </c>
      <c r="E59" s="166">
        <v>750</v>
      </c>
      <c r="F59" s="66">
        <v>338.92</v>
      </c>
      <c r="G59" s="102">
        <v>600</v>
      </c>
    </row>
    <row r="60" spans="1:9" x14ac:dyDescent="0.25">
      <c r="B60" s="29" t="s">
        <v>80</v>
      </c>
      <c r="C60" s="38">
        <f t="shared" ref="C60" si="6">SUM(C59)</f>
        <v>2500</v>
      </c>
      <c r="D60" s="38">
        <f t="shared" ref="D60:F60" si="7">SUM(D59)</f>
        <v>447.03</v>
      </c>
      <c r="E60" s="38">
        <f>SUM(E59)</f>
        <v>750</v>
      </c>
      <c r="F60" s="38">
        <f t="shared" si="7"/>
        <v>338.92</v>
      </c>
      <c r="G60" s="38">
        <f>SUM(G59)</f>
        <v>600</v>
      </c>
      <c r="I60" s="291">
        <f>SUM(G60-E60)/E60</f>
        <v>-0.2</v>
      </c>
    </row>
    <row r="61" spans="1:9" x14ac:dyDescent="0.25">
      <c r="A61" s="29" t="s">
        <v>83</v>
      </c>
      <c r="C61" s="178"/>
      <c r="D61" s="208"/>
      <c r="E61" s="252"/>
      <c r="F61" s="178"/>
      <c r="G61" s="179"/>
    </row>
    <row r="62" spans="1:9" x14ac:dyDescent="0.25">
      <c r="A62" s="27" t="s">
        <v>240</v>
      </c>
      <c r="C62" s="66">
        <v>100</v>
      </c>
      <c r="D62" s="208">
        <v>0</v>
      </c>
      <c r="E62" s="166">
        <v>0</v>
      </c>
      <c r="F62" s="66">
        <v>0</v>
      </c>
      <c r="G62" s="102">
        <v>0</v>
      </c>
    </row>
    <row r="63" spans="1:9" x14ac:dyDescent="0.25">
      <c r="B63" s="29" t="s">
        <v>83</v>
      </c>
      <c r="C63" s="38">
        <f t="shared" ref="C63" si="8">SUM(C62)</f>
        <v>100</v>
      </c>
      <c r="D63" s="38">
        <f t="shared" ref="D63:F63" si="9">SUM(D62)</f>
        <v>0</v>
      </c>
      <c r="E63" s="38">
        <f>SUM(E62)</f>
        <v>0</v>
      </c>
      <c r="F63" s="38">
        <f t="shared" si="9"/>
        <v>0</v>
      </c>
      <c r="G63" s="38">
        <f>SUM(G62)</f>
        <v>0</v>
      </c>
      <c r="I63" s="323">
        <v>0</v>
      </c>
    </row>
    <row r="64" spans="1:9" x14ac:dyDescent="0.25">
      <c r="B64" s="29"/>
      <c r="C64" s="66"/>
      <c r="D64" s="208"/>
      <c r="E64" s="166"/>
      <c r="F64" s="66"/>
      <c r="G64" s="102"/>
    </row>
    <row r="65" spans="1:18" x14ac:dyDescent="0.25">
      <c r="A65" s="29" t="s">
        <v>86</v>
      </c>
      <c r="C65" s="178"/>
      <c r="D65" s="208"/>
      <c r="E65" s="252"/>
      <c r="F65" s="178"/>
      <c r="G65" s="179"/>
    </row>
    <row r="66" spans="1:18" x14ac:dyDescent="0.25">
      <c r="A66" s="27" t="s">
        <v>88</v>
      </c>
      <c r="C66" s="66">
        <v>3000</v>
      </c>
      <c r="D66" s="208">
        <v>13.79</v>
      </c>
      <c r="E66" s="302">
        <v>2000</v>
      </c>
      <c r="F66" s="66">
        <v>400</v>
      </c>
      <c r="G66" s="40">
        <v>1000</v>
      </c>
    </row>
    <row r="67" spans="1:18" x14ac:dyDescent="0.25">
      <c r="B67" s="29" t="s">
        <v>166</v>
      </c>
      <c r="C67" s="38">
        <f t="shared" ref="C67" si="10">SUM(C66)</f>
        <v>3000</v>
      </c>
      <c r="D67" s="38">
        <f t="shared" ref="D67:F67" si="11">SUM(D66)</f>
        <v>13.79</v>
      </c>
      <c r="E67" s="38">
        <f>SUM(E66)</f>
        <v>2000</v>
      </c>
      <c r="F67" s="38">
        <f t="shared" si="11"/>
        <v>400</v>
      </c>
      <c r="G67" s="38">
        <f>SUM(G66)</f>
        <v>1000</v>
      </c>
      <c r="I67" s="323">
        <f>SUM(G67-E67)/E67</f>
        <v>-0.5</v>
      </c>
    </row>
    <row r="68" spans="1:18" x14ac:dyDescent="0.25">
      <c r="B68" s="29"/>
      <c r="C68" s="303"/>
      <c r="D68" s="303"/>
      <c r="E68" s="303"/>
      <c r="F68" s="303"/>
      <c r="G68" s="303"/>
      <c r="I68" s="323"/>
    </row>
    <row r="69" spans="1:18" x14ac:dyDescent="0.25">
      <c r="A69" s="17" t="s">
        <v>42</v>
      </c>
      <c r="D69" s="18" t="s">
        <v>43</v>
      </c>
      <c r="E69" s="114"/>
      <c r="G69" s="114" t="s">
        <v>96</v>
      </c>
      <c r="H69" s="20"/>
      <c r="R69" s="20"/>
    </row>
    <row r="70" spans="1:18" x14ac:dyDescent="0.25">
      <c r="A70" s="17"/>
      <c r="H70" s="20"/>
      <c r="R70" s="20"/>
    </row>
    <row r="71" spans="1:18" x14ac:dyDescent="0.25">
      <c r="D71" s="21" t="s">
        <v>44</v>
      </c>
    </row>
    <row r="72" spans="1:18" x14ac:dyDescent="0.25">
      <c r="C72" s="86">
        <v>2017</v>
      </c>
      <c r="D72" s="86">
        <v>2017</v>
      </c>
      <c r="E72" s="221">
        <v>2018</v>
      </c>
      <c r="F72" s="86">
        <v>2018</v>
      </c>
      <c r="G72" s="88">
        <v>2019</v>
      </c>
      <c r="H72" s="91"/>
      <c r="I72" s="91" t="s">
        <v>45</v>
      </c>
    </row>
    <row r="73" spans="1:18" x14ac:dyDescent="0.25">
      <c r="C73" s="21" t="s">
        <v>46</v>
      </c>
      <c r="D73" s="21" t="s">
        <v>47</v>
      </c>
      <c r="E73" s="120" t="s">
        <v>46</v>
      </c>
      <c r="F73" s="92" t="s">
        <v>406</v>
      </c>
      <c r="G73" s="93" t="s">
        <v>384</v>
      </c>
      <c r="H73" s="91"/>
      <c r="I73" s="120" t="s">
        <v>49</v>
      </c>
    </row>
    <row r="74" spans="1:18" x14ac:dyDescent="0.25">
      <c r="A74" s="27" t="s">
        <v>279</v>
      </c>
      <c r="E74" s="55"/>
      <c r="G74" s="28"/>
    </row>
    <row r="75" spans="1:18" x14ac:dyDescent="0.25">
      <c r="A75" s="29" t="s">
        <v>90</v>
      </c>
      <c r="E75" s="55"/>
      <c r="G75" s="28"/>
    </row>
    <row r="76" spans="1:18" x14ac:dyDescent="0.25">
      <c r="A76" s="27" t="s">
        <v>91</v>
      </c>
      <c r="C76" s="117">
        <v>50000</v>
      </c>
      <c r="D76" s="117">
        <v>49937.7</v>
      </c>
      <c r="E76" s="301">
        <v>50000</v>
      </c>
      <c r="F76" s="30">
        <v>35021.1</v>
      </c>
      <c r="G76" s="32">
        <v>55000</v>
      </c>
      <c r="I76" s="174"/>
    </row>
    <row r="77" spans="1:18" x14ac:dyDescent="0.25">
      <c r="A77" s="27" t="s">
        <v>167</v>
      </c>
      <c r="C77" s="52">
        <v>550</v>
      </c>
      <c r="D77" s="52">
        <v>425</v>
      </c>
      <c r="E77" s="310">
        <v>550</v>
      </c>
      <c r="F77" s="34">
        <v>198.85</v>
      </c>
      <c r="G77" s="41">
        <v>550</v>
      </c>
    </row>
    <row r="78" spans="1:18" x14ac:dyDescent="0.25">
      <c r="A78" s="27" t="s">
        <v>93</v>
      </c>
      <c r="C78" s="116">
        <v>4000</v>
      </c>
      <c r="D78" s="116">
        <v>4799.58</v>
      </c>
      <c r="E78" s="302">
        <v>4500</v>
      </c>
      <c r="F78" s="36">
        <v>3115.35</v>
      </c>
      <c r="G78" s="40">
        <v>4500</v>
      </c>
    </row>
    <row r="79" spans="1:18" x14ac:dyDescent="0.25">
      <c r="A79" s="27" t="s">
        <v>94</v>
      </c>
      <c r="C79" s="116">
        <v>1000</v>
      </c>
      <c r="D79" s="116">
        <v>592.4</v>
      </c>
      <c r="E79" s="302">
        <v>1000</v>
      </c>
      <c r="F79" s="33">
        <v>0</v>
      </c>
      <c r="G79" s="40">
        <v>500</v>
      </c>
    </row>
    <row r="80" spans="1:18" x14ac:dyDescent="0.25">
      <c r="B80" s="29" t="s">
        <v>95</v>
      </c>
      <c r="C80" s="54">
        <f>SUM(C76:C79)</f>
        <v>55550</v>
      </c>
      <c r="D80" s="38">
        <f>SUM(D76:D79)</f>
        <v>55754.68</v>
      </c>
      <c r="E80" s="54">
        <f>SUM(E76:E79)</f>
        <v>56050</v>
      </c>
      <c r="F80" s="54">
        <f>SUM(F76:F79)</f>
        <v>38335.299999999996</v>
      </c>
      <c r="G80" s="54">
        <f>SUM(G76:G79)</f>
        <v>60550</v>
      </c>
      <c r="I80" s="261">
        <f>SUM(G80-E80)/E80</f>
        <v>8.0285459411239962E-2</v>
      </c>
    </row>
    <row r="81" spans="1:9" x14ac:dyDescent="0.25">
      <c r="A81" s="27"/>
      <c r="D81" s="208"/>
      <c r="E81" s="55"/>
      <c r="G81" s="28"/>
    </row>
    <row r="82" spans="1:9" x14ac:dyDescent="0.25">
      <c r="A82" s="29" t="s">
        <v>98</v>
      </c>
      <c r="D82" s="208"/>
      <c r="E82" s="55"/>
      <c r="G82" s="28"/>
    </row>
    <row r="83" spans="1:9" x14ac:dyDescent="0.25">
      <c r="A83" s="27" t="s">
        <v>197</v>
      </c>
      <c r="C83" s="116">
        <v>2000</v>
      </c>
      <c r="D83" s="208">
        <v>1273.8499999999999</v>
      </c>
      <c r="E83" s="302">
        <v>2000</v>
      </c>
      <c r="F83" s="66">
        <v>102</v>
      </c>
      <c r="G83" s="40">
        <v>0</v>
      </c>
    </row>
    <row r="84" spans="1:9" x14ac:dyDescent="0.25">
      <c r="A84" s="27" t="s">
        <v>99</v>
      </c>
      <c r="C84" s="116">
        <v>1500</v>
      </c>
      <c r="D84" s="208">
        <v>0</v>
      </c>
      <c r="E84" s="302">
        <v>500</v>
      </c>
      <c r="F84" s="33">
        <v>0</v>
      </c>
      <c r="G84" s="40">
        <v>500</v>
      </c>
    </row>
    <row r="85" spans="1:9" x14ac:dyDescent="0.25">
      <c r="B85" s="29" t="s">
        <v>280</v>
      </c>
      <c r="C85" s="43">
        <f>SUM(C83:C84)</f>
        <v>3500</v>
      </c>
      <c r="D85" s="38">
        <f>SUM(D83:D84)</f>
        <v>1273.8499999999999</v>
      </c>
      <c r="E85" s="43">
        <f>SUM(E83:E84)</f>
        <v>2500</v>
      </c>
      <c r="F85" s="43">
        <f>SUM(F83:F84)</f>
        <v>102</v>
      </c>
      <c r="G85" s="43">
        <f>SUM(G83:G84)</f>
        <v>500</v>
      </c>
      <c r="I85" s="291">
        <f>SUM(G85-E85)/E85</f>
        <v>-0.8</v>
      </c>
    </row>
    <row r="86" spans="1:9" x14ac:dyDescent="0.25">
      <c r="B86" s="27"/>
      <c r="D86" s="208"/>
      <c r="E86" s="55"/>
      <c r="G86" s="28"/>
    </row>
    <row r="87" spans="1:9" x14ac:dyDescent="0.25">
      <c r="A87" s="212" t="s">
        <v>102</v>
      </c>
      <c r="B87" s="212" t="s">
        <v>103</v>
      </c>
      <c r="C87" s="214">
        <f>SUM(C48,C56,C60,C63,C67,C80,C85)</f>
        <v>123875</v>
      </c>
      <c r="D87" s="217">
        <f>SUM(D48,D56,D60,D63,D67,D80,D85)</f>
        <v>121827.20000000001</v>
      </c>
      <c r="E87" s="214">
        <f>SUM(E48,E56,E60,E63,E67,E80,E85)</f>
        <v>133800</v>
      </c>
      <c r="F87" s="214">
        <f>SUM(F48,F56,F60,F63,F67,F80,F85)</f>
        <v>77541.289999999994</v>
      </c>
      <c r="G87" s="214">
        <f>SUM(G48,G56,G60,G63,G67,G80,G85)</f>
        <v>137650</v>
      </c>
      <c r="H87" s="72"/>
      <c r="I87" s="293">
        <f>SUM(G87-E87)/E87</f>
        <v>2.8774289985052316E-2</v>
      </c>
    </row>
    <row r="88" spans="1:9" x14ac:dyDescent="0.25">
      <c r="B88" s="27"/>
      <c r="C88" s="47"/>
      <c r="D88" s="208"/>
      <c r="E88" s="105"/>
      <c r="F88" s="47"/>
      <c r="G88" s="48"/>
    </row>
    <row r="89" spans="1:9" x14ac:dyDescent="0.25">
      <c r="D89" s="208"/>
      <c r="E89" s="55"/>
      <c r="G89" s="28"/>
    </row>
    <row r="90" spans="1:9" x14ac:dyDescent="0.25">
      <c r="A90" s="29" t="s">
        <v>108</v>
      </c>
      <c r="D90" s="208"/>
      <c r="E90" s="55"/>
      <c r="G90" s="28"/>
    </row>
    <row r="91" spans="1:9" x14ac:dyDescent="0.25">
      <c r="A91" s="27" t="s">
        <v>109</v>
      </c>
      <c r="C91" s="52">
        <v>125</v>
      </c>
      <c r="D91" s="208">
        <v>0</v>
      </c>
      <c r="E91" s="310">
        <v>0</v>
      </c>
      <c r="F91" s="33">
        <v>0</v>
      </c>
      <c r="G91" s="41">
        <v>0</v>
      </c>
    </row>
    <row r="92" spans="1:9" x14ac:dyDescent="0.25">
      <c r="A92" s="27" t="s">
        <v>110</v>
      </c>
      <c r="C92" s="116">
        <v>3525</v>
      </c>
      <c r="D92" s="208">
        <v>1866.29</v>
      </c>
      <c r="E92" s="302">
        <v>3525</v>
      </c>
      <c r="F92" s="34">
        <v>2028.46</v>
      </c>
      <c r="G92" s="40">
        <v>3525</v>
      </c>
    </row>
    <row r="93" spans="1:9" x14ac:dyDescent="0.25">
      <c r="B93" s="29" t="s">
        <v>108</v>
      </c>
      <c r="C93" s="43">
        <f>SUM(C91:C92)</f>
        <v>3650</v>
      </c>
      <c r="D93" s="38">
        <f>SUM(D91:D92)</f>
        <v>1866.29</v>
      </c>
      <c r="E93" s="43">
        <f>SUM(E91:E92)</f>
        <v>3525</v>
      </c>
      <c r="F93" s="43">
        <f>SUM(F91:F92)</f>
        <v>2028.46</v>
      </c>
      <c r="G93" s="43">
        <f>SUM(G91:G92)</f>
        <v>3525</v>
      </c>
      <c r="I93" s="292">
        <f>SUM(G93-E93)/E93</f>
        <v>0</v>
      </c>
    </row>
    <row r="94" spans="1:9" x14ac:dyDescent="0.25">
      <c r="B94" s="27"/>
      <c r="C94" s="36"/>
      <c r="E94" s="116"/>
      <c r="F94" s="36"/>
      <c r="G94" s="116"/>
    </row>
    <row r="95" spans="1:9" x14ac:dyDescent="0.25">
      <c r="B95" s="27"/>
      <c r="C95" s="36"/>
      <c r="E95" s="116"/>
      <c r="F95" s="36"/>
      <c r="G95" s="116"/>
    </row>
    <row r="96" spans="1:9" x14ac:dyDescent="0.25">
      <c r="B96" s="27"/>
      <c r="C96" s="36"/>
      <c r="E96" s="116"/>
      <c r="F96" s="36"/>
      <c r="G96" s="116"/>
    </row>
    <row r="97" spans="1:18" x14ac:dyDescent="0.25">
      <c r="B97" s="27"/>
      <c r="C97" s="36"/>
      <c r="E97" s="116"/>
      <c r="F97" s="36"/>
      <c r="G97" s="116"/>
    </row>
    <row r="98" spans="1:18" x14ac:dyDescent="0.25">
      <c r="B98" s="27"/>
      <c r="C98" s="36"/>
      <c r="E98" s="116"/>
      <c r="F98" s="36"/>
      <c r="G98" s="116"/>
    </row>
    <row r="99" spans="1:18" x14ac:dyDescent="0.25">
      <c r="B99" s="27"/>
      <c r="C99" s="36"/>
      <c r="E99" s="116"/>
      <c r="F99" s="36"/>
      <c r="G99" s="116"/>
    </row>
    <row r="100" spans="1:18" x14ac:dyDescent="0.25">
      <c r="B100" s="27"/>
      <c r="C100" s="36"/>
      <c r="E100" s="116"/>
      <c r="F100" s="36"/>
      <c r="G100" s="116"/>
    </row>
    <row r="101" spans="1:18" x14ac:dyDescent="0.25">
      <c r="B101" s="27"/>
      <c r="C101" s="36"/>
      <c r="E101" s="116"/>
      <c r="F101" s="36"/>
      <c r="G101" s="116"/>
    </row>
    <row r="102" spans="1:18" x14ac:dyDescent="0.25">
      <c r="B102" s="27"/>
      <c r="C102" s="36"/>
      <c r="E102" s="116"/>
      <c r="F102" s="36"/>
      <c r="G102" s="116"/>
    </row>
    <row r="103" spans="1:18" x14ac:dyDescent="0.25">
      <c r="A103" s="17" t="s">
        <v>42</v>
      </c>
      <c r="D103" s="18" t="s">
        <v>43</v>
      </c>
      <c r="E103" s="19"/>
      <c r="G103" s="19" t="s">
        <v>122</v>
      </c>
      <c r="H103" s="20"/>
      <c r="R103" s="20"/>
    </row>
    <row r="104" spans="1:18" x14ac:dyDescent="0.25">
      <c r="A104" s="17"/>
      <c r="H104" s="20"/>
      <c r="R104" s="20"/>
    </row>
    <row r="105" spans="1:18" x14ac:dyDescent="0.25">
      <c r="D105" s="21" t="s">
        <v>44</v>
      </c>
    </row>
    <row r="106" spans="1:18" x14ac:dyDescent="0.25">
      <c r="C106" s="86">
        <v>2017</v>
      </c>
      <c r="D106" s="86">
        <v>2017</v>
      </c>
      <c r="E106" s="221">
        <v>2018</v>
      </c>
      <c r="F106" s="86">
        <v>2018</v>
      </c>
      <c r="G106" s="88">
        <v>2019</v>
      </c>
    </row>
    <row r="107" spans="1:18" x14ac:dyDescent="0.25">
      <c r="C107" s="21" t="s">
        <v>46</v>
      </c>
      <c r="D107" s="21" t="s">
        <v>47</v>
      </c>
      <c r="E107" s="120" t="s">
        <v>46</v>
      </c>
      <c r="F107" s="92" t="s">
        <v>406</v>
      </c>
      <c r="G107" s="93" t="s">
        <v>384</v>
      </c>
    </row>
    <row r="108" spans="1:18" x14ac:dyDescent="0.25">
      <c r="A108" s="27" t="s">
        <v>281</v>
      </c>
      <c r="E108" s="55"/>
      <c r="G108" s="28"/>
    </row>
    <row r="109" spans="1:18" x14ac:dyDescent="0.25">
      <c r="A109" s="29" t="s">
        <v>116</v>
      </c>
      <c r="E109" s="55"/>
      <c r="G109" s="28"/>
    </row>
    <row r="110" spans="1:18" x14ac:dyDescent="0.25">
      <c r="A110" s="27" t="s">
        <v>117</v>
      </c>
      <c r="C110" s="52">
        <v>300</v>
      </c>
      <c r="D110" s="208">
        <v>373.05</v>
      </c>
      <c r="E110" s="310">
        <v>300</v>
      </c>
      <c r="F110" s="34">
        <v>0</v>
      </c>
      <c r="G110" s="41">
        <v>300</v>
      </c>
    </row>
    <row r="111" spans="1:18" x14ac:dyDescent="0.25">
      <c r="A111" s="27" t="s">
        <v>171</v>
      </c>
      <c r="C111" s="116">
        <v>4500</v>
      </c>
      <c r="D111" s="208">
        <v>3993.8</v>
      </c>
      <c r="E111" s="302">
        <v>6000</v>
      </c>
      <c r="F111" s="36">
        <v>1233.4100000000001</v>
      </c>
      <c r="G111" s="40">
        <v>4000</v>
      </c>
    </row>
    <row r="112" spans="1:18" x14ac:dyDescent="0.25">
      <c r="B112" s="50" t="s">
        <v>119</v>
      </c>
      <c r="C112" s="43">
        <f t="shared" ref="C112" si="12">SUM(C110:C111)</f>
        <v>4800</v>
      </c>
      <c r="D112" s="38">
        <f t="shared" ref="D112:F112" si="13">SUM(D110:D111)</f>
        <v>4366.8500000000004</v>
      </c>
      <c r="E112" s="43">
        <f>SUM(E110:E111)</f>
        <v>6300</v>
      </c>
      <c r="F112" s="43">
        <f t="shared" si="13"/>
        <v>1233.4100000000001</v>
      </c>
      <c r="G112" s="43">
        <f>SUM(G110:G111)</f>
        <v>4300</v>
      </c>
      <c r="I112" s="291">
        <f>SUM(G112-E112)/E112</f>
        <v>-0.31746031746031744</v>
      </c>
    </row>
    <row r="113" spans="1:9" x14ac:dyDescent="0.25">
      <c r="B113" s="27"/>
      <c r="D113" s="31"/>
      <c r="E113" s="55"/>
      <c r="G113" s="28"/>
    </row>
    <row r="114" spans="1:9" x14ac:dyDescent="0.25">
      <c r="A114" s="212" t="s">
        <v>120</v>
      </c>
      <c r="B114" s="212" t="s">
        <v>121</v>
      </c>
      <c r="C114" s="216">
        <f>SUM(C93,C112)</f>
        <v>8450</v>
      </c>
      <c r="D114" s="216">
        <f>SUM(D93,D112)</f>
        <v>6233.14</v>
      </c>
      <c r="E114" s="216">
        <f>SUM(E93,E112)</f>
        <v>9825</v>
      </c>
      <c r="F114" s="216">
        <f>SUM(F93,F112)</f>
        <v>3261.87</v>
      </c>
      <c r="G114" s="216">
        <f>SUM(G93,G112)</f>
        <v>7825</v>
      </c>
      <c r="H114" s="213"/>
      <c r="I114" s="294">
        <f>SUM(G114-E114)/E114</f>
        <v>-0.20356234096692111</v>
      </c>
    </row>
    <row r="115" spans="1:9" x14ac:dyDescent="0.25">
      <c r="A115" s="27"/>
      <c r="D115" s="31"/>
      <c r="E115" s="55"/>
      <c r="G115" s="28"/>
    </row>
    <row r="116" spans="1:9" x14ac:dyDescent="0.25">
      <c r="A116" s="27" t="s">
        <v>282</v>
      </c>
      <c r="D116" s="31"/>
      <c r="E116" s="55"/>
      <c r="G116" s="28"/>
    </row>
    <row r="117" spans="1:9" x14ac:dyDescent="0.25">
      <c r="A117" s="29" t="s">
        <v>124</v>
      </c>
      <c r="D117" s="31"/>
      <c r="E117" s="55"/>
      <c r="G117" s="28"/>
    </row>
    <row r="118" spans="1:9" x14ac:dyDescent="0.25">
      <c r="A118" s="27" t="s">
        <v>174</v>
      </c>
      <c r="C118" s="36">
        <v>1500</v>
      </c>
      <c r="D118" s="208">
        <v>0</v>
      </c>
      <c r="E118" s="116">
        <v>1500</v>
      </c>
      <c r="F118" s="33">
        <v>0</v>
      </c>
      <c r="G118" s="40">
        <v>1500</v>
      </c>
    </row>
    <row r="119" spans="1:9" x14ac:dyDescent="0.25">
      <c r="B119" s="50" t="s">
        <v>129</v>
      </c>
      <c r="C119" s="43">
        <f t="shared" ref="C119" si="14">SUM(C118)</f>
        <v>1500</v>
      </c>
      <c r="D119" s="38">
        <f t="shared" ref="D119:F119" si="15">SUM(D118)</f>
        <v>0</v>
      </c>
      <c r="E119" s="43">
        <f>SUM(E118)</f>
        <v>1500</v>
      </c>
      <c r="F119" s="43">
        <f t="shared" si="15"/>
        <v>0</v>
      </c>
      <c r="G119" s="43">
        <f>SUM(G118)</f>
        <v>1500</v>
      </c>
      <c r="H119" s="39"/>
      <c r="I119" s="292">
        <f>SUM(G119-E119)/E119</f>
        <v>0</v>
      </c>
    </row>
    <row r="120" spans="1:9" x14ac:dyDescent="0.25">
      <c r="B120" s="27"/>
      <c r="D120" s="31"/>
      <c r="E120" s="55"/>
      <c r="G120" s="55"/>
    </row>
    <row r="121" spans="1:9" x14ac:dyDescent="0.25">
      <c r="A121" s="213" t="s">
        <v>128</v>
      </c>
      <c r="B121" s="212" t="s">
        <v>283</v>
      </c>
      <c r="C121" s="216">
        <f t="shared" ref="C121" si="16">C119</f>
        <v>1500</v>
      </c>
      <c r="D121" s="217">
        <f t="shared" ref="D121:F121" si="17">D119</f>
        <v>0</v>
      </c>
      <c r="E121" s="216">
        <f>E119</f>
        <v>1500</v>
      </c>
      <c r="F121" s="216">
        <f t="shared" si="17"/>
        <v>0</v>
      </c>
      <c r="G121" s="216">
        <f>G119</f>
        <v>1500</v>
      </c>
      <c r="H121" s="213"/>
      <c r="I121" s="293">
        <f>SUM(G121-E121)/E121</f>
        <v>0</v>
      </c>
    </row>
    <row r="122" spans="1:9" x14ac:dyDescent="0.25">
      <c r="A122" s="39"/>
      <c r="B122" s="29"/>
      <c r="C122" s="64"/>
      <c r="D122" s="31"/>
      <c r="E122" s="138"/>
      <c r="F122" s="180"/>
      <c r="G122" s="138"/>
      <c r="H122" s="39"/>
      <c r="I122" s="39"/>
    </row>
    <row r="123" spans="1:9" x14ac:dyDescent="0.25">
      <c r="B123" s="118" t="s">
        <v>130</v>
      </c>
      <c r="C123" s="128">
        <f>SUM(C26,C87,C114,C121)</f>
        <v>461478</v>
      </c>
      <c r="D123" s="170">
        <f>SUM(D26,D87,D114,D121)</f>
        <v>444878.62000000005</v>
      </c>
      <c r="E123" s="128">
        <f>SUM(E26,E87,E114,E121)</f>
        <v>472195</v>
      </c>
      <c r="F123" s="128">
        <f>SUM(F26,F87,F114,F121)</f>
        <v>322721.61</v>
      </c>
      <c r="G123" s="128">
        <f>SUM(G26,G87,G114,G121)</f>
        <v>465314</v>
      </c>
      <c r="H123" s="79"/>
      <c r="I123" s="324">
        <f>SUM(G123-E123)/E123</f>
        <v>-1.4572369466004511E-2</v>
      </c>
    </row>
    <row r="125" spans="1:9" x14ac:dyDescent="0.25">
      <c r="A125" s="39" t="s">
        <v>223</v>
      </c>
    </row>
    <row r="128" spans="1:9" x14ac:dyDescent="0.25">
      <c r="A128" s="73" t="s">
        <v>68</v>
      </c>
      <c r="B128" s="73" t="s">
        <v>131</v>
      </c>
      <c r="C128" s="75">
        <f>G26</f>
        <v>318339</v>
      </c>
      <c r="D128" s="72"/>
      <c r="E128" s="72"/>
      <c r="F128" s="72"/>
      <c r="G128" s="72"/>
      <c r="H128" s="72"/>
      <c r="I128" s="72"/>
    </row>
    <row r="129" spans="1:9" x14ac:dyDescent="0.25">
      <c r="A129" s="73" t="s">
        <v>102</v>
      </c>
      <c r="B129" s="73" t="s">
        <v>132</v>
      </c>
      <c r="C129" s="209">
        <f>G87</f>
        <v>137650</v>
      </c>
      <c r="D129" s="72"/>
      <c r="E129" s="72"/>
      <c r="F129" s="72"/>
      <c r="G129" s="72"/>
      <c r="H129" s="72"/>
      <c r="I129" s="72"/>
    </row>
    <row r="130" spans="1:9" x14ac:dyDescent="0.25">
      <c r="A130" s="73" t="s">
        <v>120</v>
      </c>
      <c r="B130" s="73" t="s">
        <v>133</v>
      </c>
      <c r="C130" s="211">
        <f>G114</f>
        <v>7825</v>
      </c>
      <c r="D130" s="72"/>
      <c r="E130" s="72"/>
      <c r="F130" s="72"/>
      <c r="G130" s="72"/>
      <c r="H130" s="72"/>
      <c r="I130" s="72"/>
    </row>
    <row r="131" spans="1:9" x14ac:dyDescent="0.25">
      <c r="A131" s="73" t="s">
        <v>128</v>
      </c>
      <c r="B131" s="73" t="s">
        <v>134</v>
      </c>
      <c r="C131" s="211">
        <f>G121</f>
        <v>1500</v>
      </c>
      <c r="D131" s="72"/>
      <c r="E131" s="72"/>
      <c r="F131" s="72"/>
      <c r="G131" s="72"/>
      <c r="H131" s="72"/>
      <c r="I131" s="72"/>
    </row>
    <row r="132" spans="1:9" x14ac:dyDescent="0.25">
      <c r="A132" s="73"/>
      <c r="B132" s="73"/>
      <c r="C132" s="72"/>
      <c r="D132" s="72"/>
      <c r="E132" s="72"/>
      <c r="F132" s="72"/>
      <c r="G132" s="72"/>
      <c r="H132" s="72"/>
      <c r="I132" s="72"/>
    </row>
    <row r="133" spans="1:9" x14ac:dyDescent="0.25">
      <c r="A133" s="72"/>
      <c r="B133" s="73" t="s">
        <v>135</v>
      </c>
      <c r="C133" s="75">
        <f>SUM(C128:C132)</f>
        <v>465314</v>
      </c>
      <c r="D133" s="72" t="s">
        <v>416</v>
      </c>
      <c r="E133" s="140"/>
      <c r="F133" s="72"/>
      <c r="G133" s="140">
        <f>SUM(G123-E123)</f>
        <v>-6881</v>
      </c>
      <c r="H133" s="72"/>
      <c r="I133" s="72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71"/>
  <sheetViews>
    <sheetView workbookViewId="0">
      <selection sqref="A1:J1048576"/>
    </sheetView>
  </sheetViews>
  <sheetFormatPr defaultRowHeight="15" x14ac:dyDescent="0.25"/>
  <cols>
    <col min="1" max="1" width="2.42578125" customWidth="1"/>
    <col min="2" max="2" width="14.85546875" customWidth="1"/>
    <col min="3" max="3" width="17.140625" customWidth="1"/>
    <col min="4" max="8" width="13.5703125" customWidth="1"/>
    <col min="9" max="9" width="4" customWidth="1"/>
    <col min="10" max="10" width="11.5703125" customWidth="1"/>
    <col min="11" max="11" width="3.42578125" customWidth="1"/>
    <col min="12" max="12" width="14.85546875" customWidth="1"/>
    <col min="13" max="13" width="17.140625" customWidth="1"/>
    <col min="14" max="18" width="12.7109375" customWidth="1"/>
    <col min="19" max="19" width="2.85546875" customWidth="1"/>
    <col min="20" max="20" width="11.5703125" customWidth="1"/>
  </cols>
  <sheetData>
    <row r="1" spans="1:20" x14ac:dyDescent="0.25">
      <c r="A1" s="17" t="s">
        <v>42</v>
      </c>
      <c r="E1" s="18" t="s">
        <v>43</v>
      </c>
      <c r="F1" s="2"/>
      <c r="H1" s="2" t="s">
        <v>284</v>
      </c>
      <c r="I1" s="20"/>
      <c r="L1" s="17" t="s">
        <v>42</v>
      </c>
      <c r="O1" s="18" t="s">
        <v>43</v>
      </c>
      <c r="S1" s="20"/>
    </row>
    <row r="2" spans="1:20" x14ac:dyDescent="0.25">
      <c r="B2" s="236">
        <f ca="1">TODAY()</f>
        <v>43955</v>
      </c>
      <c r="E2" s="21" t="s">
        <v>44</v>
      </c>
      <c r="L2" s="236">
        <f ca="1">TODAY()</f>
        <v>43955</v>
      </c>
      <c r="O2" s="21" t="s">
        <v>136</v>
      </c>
    </row>
    <row r="3" spans="1:20" x14ac:dyDescent="0.25">
      <c r="D3" s="86">
        <v>2017</v>
      </c>
      <c r="E3" s="86">
        <v>2017</v>
      </c>
      <c r="F3" s="221">
        <v>2018</v>
      </c>
      <c r="G3" s="86">
        <v>2018</v>
      </c>
      <c r="H3" s="88">
        <v>2019</v>
      </c>
      <c r="I3" s="91"/>
      <c r="J3" s="91" t="s">
        <v>45</v>
      </c>
      <c r="N3" s="86">
        <v>2017</v>
      </c>
      <c r="O3" s="86">
        <v>2017</v>
      </c>
      <c r="P3" s="221">
        <v>2018</v>
      </c>
      <c r="Q3" s="86">
        <v>2018</v>
      </c>
      <c r="R3" s="88">
        <v>2019</v>
      </c>
      <c r="S3" s="91"/>
      <c r="T3" s="91" t="s">
        <v>45</v>
      </c>
    </row>
    <row r="4" spans="1:20" x14ac:dyDescent="0.25">
      <c r="D4" s="21" t="s">
        <v>46</v>
      </c>
      <c r="E4" s="21" t="s">
        <v>47</v>
      </c>
      <c r="F4" s="120" t="s">
        <v>46</v>
      </c>
      <c r="G4" s="92" t="s">
        <v>406</v>
      </c>
      <c r="H4" s="93" t="s">
        <v>384</v>
      </c>
      <c r="I4" s="91"/>
      <c r="J4" s="120" t="s">
        <v>176</v>
      </c>
      <c r="N4" s="21" t="s">
        <v>46</v>
      </c>
      <c r="O4" s="21" t="s">
        <v>47</v>
      </c>
      <c r="P4" s="120" t="s">
        <v>46</v>
      </c>
      <c r="Q4" s="92" t="s">
        <v>406</v>
      </c>
      <c r="R4" s="93" t="s">
        <v>384</v>
      </c>
      <c r="S4" s="91"/>
      <c r="T4" s="120" t="s">
        <v>176</v>
      </c>
    </row>
    <row r="5" spans="1:20" x14ac:dyDescent="0.25">
      <c r="A5" s="27" t="s">
        <v>285</v>
      </c>
      <c r="F5" s="55"/>
      <c r="H5" s="28"/>
      <c r="L5" s="27" t="s">
        <v>286</v>
      </c>
      <c r="P5" s="55"/>
      <c r="R5" s="28"/>
    </row>
    <row r="6" spans="1:20" x14ac:dyDescent="0.25">
      <c r="A6" s="29" t="s">
        <v>51</v>
      </c>
      <c r="F6" s="55"/>
      <c r="H6" s="28"/>
      <c r="L6" s="27" t="s">
        <v>287</v>
      </c>
      <c r="N6" s="135">
        <v>0</v>
      </c>
      <c r="O6" s="208">
        <v>20775.060000000001</v>
      </c>
      <c r="P6" s="166">
        <v>6500</v>
      </c>
      <c r="Q6" s="66">
        <v>7980.84</v>
      </c>
      <c r="R6" s="102">
        <v>6500</v>
      </c>
    </row>
    <row r="7" spans="1:20" x14ac:dyDescent="0.25">
      <c r="A7" s="27" t="s">
        <v>207</v>
      </c>
      <c r="D7" s="166">
        <v>76981</v>
      </c>
      <c r="E7" s="208">
        <v>78444.5</v>
      </c>
      <c r="F7" s="117">
        <v>79700</v>
      </c>
      <c r="G7" s="66">
        <v>59779.199999999997</v>
      </c>
      <c r="H7" s="32">
        <v>81300</v>
      </c>
      <c r="L7" s="27" t="s">
        <v>288</v>
      </c>
      <c r="N7" s="105">
        <v>565252</v>
      </c>
      <c r="O7" s="208">
        <v>579966.68999999994</v>
      </c>
      <c r="P7" s="105">
        <v>584470</v>
      </c>
      <c r="Q7" s="66">
        <v>447624.17</v>
      </c>
      <c r="R7" s="48">
        <v>602005</v>
      </c>
    </row>
    <row r="8" spans="1:20" x14ac:dyDescent="0.25">
      <c r="A8" s="27" t="s">
        <v>53</v>
      </c>
      <c r="D8" s="166">
        <v>69846</v>
      </c>
      <c r="E8" s="208">
        <v>65010.879999999997</v>
      </c>
      <c r="F8" s="117">
        <v>70895</v>
      </c>
      <c r="G8" s="66">
        <v>53164.800000000003</v>
      </c>
      <c r="H8" s="32">
        <v>72305</v>
      </c>
      <c r="L8" s="27" t="s">
        <v>289</v>
      </c>
      <c r="N8" s="52">
        <v>500</v>
      </c>
      <c r="O8" s="208">
        <v>400</v>
      </c>
      <c r="P8" s="52">
        <v>500</v>
      </c>
      <c r="Q8" s="66">
        <v>0</v>
      </c>
      <c r="R8" s="41">
        <v>500</v>
      </c>
    </row>
    <row r="9" spans="1:20" x14ac:dyDescent="0.25">
      <c r="A9" s="27" t="s">
        <v>54</v>
      </c>
      <c r="D9" s="166">
        <v>49546</v>
      </c>
      <c r="E9" s="208">
        <v>62170.1</v>
      </c>
      <c r="F9" s="117">
        <v>50331</v>
      </c>
      <c r="G9" s="66">
        <v>62624</v>
      </c>
      <c r="H9" s="32">
        <v>51343</v>
      </c>
      <c r="L9" s="27" t="s">
        <v>291</v>
      </c>
      <c r="N9" s="116">
        <v>3500</v>
      </c>
      <c r="O9" s="208">
        <v>5173.5</v>
      </c>
      <c r="P9" s="116">
        <v>4000</v>
      </c>
      <c r="Q9" s="66">
        <v>5402</v>
      </c>
      <c r="R9" s="40">
        <v>5000</v>
      </c>
    </row>
    <row r="10" spans="1:20" x14ac:dyDescent="0.25">
      <c r="A10" s="27" t="s">
        <v>290</v>
      </c>
      <c r="D10" s="166">
        <v>129958</v>
      </c>
      <c r="E10" s="208">
        <v>55543.94</v>
      </c>
      <c r="F10" s="105">
        <v>131887</v>
      </c>
      <c r="G10" s="66">
        <v>74211.98</v>
      </c>
      <c r="H10" s="48">
        <v>133385</v>
      </c>
      <c r="L10" s="27"/>
      <c r="N10" s="135"/>
      <c r="O10" s="135"/>
      <c r="P10" s="135"/>
      <c r="Q10" s="135"/>
      <c r="R10" s="135"/>
    </row>
    <row r="11" spans="1:20" x14ac:dyDescent="0.25">
      <c r="A11" s="27" t="s">
        <v>292</v>
      </c>
      <c r="D11" s="166">
        <v>343062</v>
      </c>
      <c r="E11" s="208">
        <v>362661.68</v>
      </c>
      <c r="F11" s="105">
        <v>373878</v>
      </c>
      <c r="G11" s="66">
        <v>320555.59999999998</v>
      </c>
      <c r="H11" s="48">
        <v>401436</v>
      </c>
      <c r="M11" s="118" t="s">
        <v>145</v>
      </c>
      <c r="N11" s="128">
        <f>SUM(N6:N9)</f>
        <v>569252</v>
      </c>
      <c r="O11" s="128">
        <f>SUM(O6:O9)</f>
        <v>606315.25</v>
      </c>
      <c r="P11" s="128">
        <f>SUM(P6:P9)</f>
        <v>595470</v>
      </c>
      <c r="Q11" s="128">
        <f>SUM(Q6:Q9)</f>
        <v>461007.01</v>
      </c>
      <c r="R11" s="128">
        <f>SUM(R6:R9)</f>
        <v>614005</v>
      </c>
      <c r="S11" s="79"/>
      <c r="T11" s="267">
        <f>SUM(R11-P11)/P11</f>
        <v>3.1126673048180429E-2</v>
      </c>
    </row>
    <row r="12" spans="1:20" x14ac:dyDescent="0.25">
      <c r="A12" s="27" t="s">
        <v>179</v>
      </c>
      <c r="D12" s="166">
        <v>285247</v>
      </c>
      <c r="E12" s="208">
        <v>191084.75</v>
      </c>
      <c r="F12" s="105">
        <v>300746</v>
      </c>
      <c r="G12" s="66">
        <v>173236.29</v>
      </c>
      <c r="H12" s="48">
        <v>312255</v>
      </c>
    </row>
    <row r="13" spans="1:20" x14ac:dyDescent="0.25">
      <c r="A13" s="27" t="s">
        <v>293</v>
      </c>
      <c r="D13" s="166">
        <v>153067</v>
      </c>
      <c r="E13" s="208">
        <v>155314.32999999999</v>
      </c>
      <c r="F13" s="105">
        <v>170533</v>
      </c>
      <c r="G13" s="66">
        <v>126516.97</v>
      </c>
      <c r="H13" s="48">
        <v>178986</v>
      </c>
    </row>
    <row r="14" spans="1:20" x14ac:dyDescent="0.25">
      <c r="A14" s="27" t="s">
        <v>148</v>
      </c>
      <c r="D14" s="166">
        <v>108165</v>
      </c>
      <c r="E14" s="208">
        <v>89264.03</v>
      </c>
      <c r="F14" s="105">
        <v>109775</v>
      </c>
      <c r="G14" s="66">
        <v>71901.06</v>
      </c>
      <c r="H14" s="48">
        <v>114415</v>
      </c>
      <c r="M14" t="s">
        <v>529</v>
      </c>
      <c r="N14" t="s">
        <v>530</v>
      </c>
    </row>
    <row r="15" spans="1:20" x14ac:dyDescent="0.25">
      <c r="A15" s="27" t="s">
        <v>294</v>
      </c>
      <c r="D15" s="166">
        <v>728646</v>
      </c>
      <c r="E15" s="208">
        <v>788861.53</v>
      </c>
      <c r="F15" s="105">
        <v>642395</v>
      </c>
      <c r="G15" s="66">
        <v>452776.56</v>
      </c>
      <c r="H15" s="48">
        <v>694767</v>
      </c>
      <c r="M15" t="s">
        <v>201</v>
      </c>
    </row>
    <row r="16" spans="1:20" x14ac:dyDescent="0.25">
      <c r="A16" s="27" t="s">
        <v>522</v>
      </c>
      <c r="D16" s="166"/>
      <c r="E16" s="208"/>
      <c r="F16" s="105">
        <v>4750</v>
      </c>
      <c r="G16" s="66"/>
      <c r="H16" s="48">
        <v>5000</v>
      </c>
    </row>
    <row r="17" spans="1:10" x14ac:dyDescent="0.25">
      <c r="A17" s="27" t="s">
        <v>441</v>
      </c>
      <c r="D17" s="166">
        <v>0</v>
      </c>
      <c r="E17" s="208">
        <v>0</v>
      </c>
      <c r="F17" s="105">
        <v>0</v>
      </c>
      <c r="G17" s="66">
        <v>18000</v>
      </c>
      <c r="H17" s="48">
        <v>15000</v>
      </c>
    </row>
    <row r="18" spans="1:10" x14ac:dyDescent="0.25">
      <c r="A18" s="27" t="s">
        <v>149</v>
      </c>
      <c r="D18" s="166">
        <v>150000</v>
      </c>
      <c r="E18" s="208">
        <v>151823.56</v>
      </c>
      <c r="F18" s="105">
        <v>150000</v>
      </c>
      <c r="G18" s="66">
        <v>134247.6</v>
      </c>
      <c r="H18" s="48">
        <v>150000</v>
      </c>
    </row>
    <row r="19" spans="1:10" x14ac:dyDescent="0.25">
      <c r="A19" s="27" t="s">
        <v>182</v>
      </c>
      <c r="D19" s="166">
        <v>32000</v>
      </c>
      <c r="E19" s="208">
        <v>30304</v>
      </c>
      <c r="F19" s="117">
        <v>38000</v>
      </c>
      <c r="G19" s="66">
        <v>14249.75</v>
      </c>
      <c r="H19" s="32">
        <v>38000</v>
      </c>
    </row>
    <row r="20" spans="1:10" x14ac:dyDescent="0.25">
      <c r="A20" s="27"/>
      <c r="C20" s="50" t="s">
        <v>51</v>
      </c>
      <c r="D20" s="38">
        <f>SUM(D7:D19)</f>
        <v>2126518</v>
      </c>
      <c r="E20" s="38">
        <f>SUM(E7:E19)</f>
        <v>2030483.3</v>
      </c>
      <c r="F20" s="38">
        <f>SUM(F7:F19)</f>
        <v>2122890</v>
      </c>
      <c r="G20" s="38">
        <f>SUM(G7:G19)</f>
        <v>1561263.81</v>
      </c>
      <c r="H20" s="38">
        <f>SUM(H7:H19)</f>
        <v>2248192</v>
      </c>
      <c r="J20" s="286">
        <f>SUM(H20-F20)/F20</f>
        <v>5.9024254671697543E-2</v>
      </c>
    </row>
    <row r="21" spans="1:10" s="55" customFormat="1" x14ac:dyDescent="0.25">
      <c r="A21" s="122"/>
      <c r="C21" s="45"/>
      <c r="D21" s="166"/>
      <c r="E21" s="166"/>
      <c r="F21" s="166"/>
      <c r="G21" s="166"/>
      <c r="H21" s="102"/>
      <c r="J21" s="345"/>
    </row>
    <row r="22" spans="1:10" x14ac:dyDescent="0.25">
      <c r="A22" s="29" t="s">
        <v>58</v>
      </c>
      <c r="D22" s="53"/>
      <c r="E22" s="208"/>
      <c r="F22" s="175"/>
      <c r="G22" s="53"/>
      <c r="H22" s="172"/>
    </row>
    <row r="23" spans="1:10" x14ac:dyDescent="0.25">
      <c r="A23" s="27" t="s">
        <v>209</v>
      </c>
      <c r="D23" s="166">
        <v>500</v>
      </c>
      <c r="E23" s="208">
        <v>60</v>
      </c>
      <c r="F23" s="52">
        <v>500</v>
      </c>
      <c r="G23" s="66">
        <v>40</v>
      </c>
      <c r="H23" s="41">
        <v>500</v>
      </c>
    </row>
    <row r="24" spans="1:10" x14ac:dyDescent="0.25">
      <c r="A24" s="27" t="s">
        <v>59</v>
      </c>
      <c r="D24" s="166">
        <v>31450</v>
      </c>
      <c r="E24" s="208">
        <v>29409.51</v>
      </c>
      <c r="F24" s="117">
        <v>34410</v>
      </c>
      <c r="G24" s="66">
        <v>21971.88</v>
      </c>
      <c r="H24" s="32">
        <v>37850</v>
      </c>
    </row>
    <row r="25" spans="1:10" x14ac:dyDescent="0.25">
      <c r="A25" s="27" t="s">
        <v>60</v>
      </c>
      <c r="D25" s="166">
        <v>623913</v>
      </c>
      <c r="E25" s="208">
        <v>548256.06000000006</v>
      </c>
      <c r="F25" s="105">
        <v>619754</v>
      </c>
      <c r="G25" s="66">
        <v>435064.49</v>
      </c>
      <c r="H25" s="48">
        <v>637224</v>
      </c>
    </row>
    <row r="26" spans="1:10" x14ac:dyDescent="0.25">
      <c r="A26" s="27" t="s">
        <v>61</v>
      </c>
      <c r="D26" s="166">
        <v>10000</v>
      </c>
      <c r="E26" s="208">
        <v>11987.9</v>
      </c>
      <c r="F26" s="117">
        <v>10000</v>
      </c>
      <c r="G26" s="66">
        <v>14012.73</v>
      </c>
      <c r="H26" s="32">
        <v>10000</v>
      </c>
    </row>
    <row r="27" spans="1:10" x14ac:dyDescent="0.25">
      <c r="A27" s="27" t="s">
        <v>62</v>
      </c>
      <c r="D27" s="166">
        <v>2500</v>
      </c>
      <c r="E27" s="208">
        <v>0</v>
      </c>
      <c r="F27" s="116">
        <v>2500</v>
      </c>
      <c r="G27" s="66">
        <v>0</v>
      </c>
      <c r="H27" s="40">
        <v>2500</v>
      </c>
    </row>
    <row r="28" spans="1:10" x14ac:dyDescent="0.25">
      <c r="A28" s="27" t="s">
        <v>63</v>
      </c>
      <c r="D28" s="166">
        <v>125526</v>
      </c>
      <c r="E28" s="208">
        <v>92085.55</v>
      </c>
      <c r="F28" s="105">
        <v>134225</v>
      </c>
      <c r="G28" s="66">
        <v>90518.9</v>
      </c>
      <c r="H28" s="48">
        <v>145931</v>
      </c>
    </row>
    <row r="29" spans="1:10" x14ac:dyDescent="0.25">
      <c r="A29" s="27" t="s">
        <v>64</v>
      </c>
      <c r="D29" s="166">
        <v>55189</v>
      </c>
      <c r="E29" s="208">
        <v>59286</v>
      </c>
      <c r="F29" s="117">
        <v>62760</v>
      </c>
      <c r="G29" s="66">
        <v>46210</v>
      </c>
      <c r="H29" s="32">
        <v>62991</v>
      </c>
    </row>
    <row r="30" spans="1:10" x14ac:dyDescent="0.25">
      <c r="A30" s="27" t="s">
        <v>65</v>
      </c>
      <c r="D30" s="166">
        <v>78034</v>
      </c>
      <c r="E30" s="208">
        <v>94620.28</v>
      </c>
      <c r="F30" s="117">
        <v>101100</v>
      </c>
      <c r="G30" s="66">
        <v>67631.179999999993</v>
      </c>
      <c r="H30" s="32">
        <v>113938</v>
      </c>
    </row>
    <row r="31" spans="1:10" x14ac:dyDescent="0.25">
      <c r="A31" s="27" t="s">
        <v>66</v>
      </c>
      <c r="D31" s="166">
        <v>166906</v>
      </c>
      <c r="E31" s="208">
        <v>148510.04</v>
      </c>
      <c r="F31" s="105">
        <v>164535</v>
      </c>
      <c r="G31" s="66">
        <v>112921.39</v>
      </c>
      <c r="H31" s="48">
        <v>175276</v>
      </c>
    </row>
    <row r="32" spans="1:10" x14ac:dyDescent="0.25">
      <c r="C32" s="50" t="s">
        <v>226</v>
      </c>
      <c r="D32" s="38">
        <f>SUM(D23:D31)</f>
        <v>1094018</v>
      </c>
      <c r="E32" s="38">
        <f t="shared" ref="E32:H32" si="0">SUM(E23:E31)</f>
        <v>984215.3400000002</v>
      </c>
      <c r="F32" s="38">
        <f t="shared" si="0"/>
        <v>1129784</v>
      </c>
      <c r="G32" s="38">
        <f>SUM(G23:G31)</f>
        <v>788370.57</v>
      </c>
      <c r="H32" s="38">
        <f t="shared" si="0"/>
        <v>1186210</v>
      </c>
      <c r="J32" s="288">
        <f>SUM(H32-F32)/F32</f>
        <v>4.9944060103524215E-2</v>
      </c>
    </row>
    <row r="33" spans="1:10" x14ac:dyDescent="0.25">
      <c r="C33" s="45"/>
      <c r="D33" s="166"/>
      <c r="E33" s="166"/>
      <c r="F33" s="166"/>
      <c r="G33" s="166"/>
      <c r="H33" s="166"/>
      <c r="J33" s="288"/>
    </row>
    <row r="34" spans="1:10" x14ac:dyDescent="0.25">
      <c r="A34" s="212" t="s">
        <v>68</v>
      </c>
      <c r="B34" s="213"/>
      <c r="C34" s="212" t="s">
        <v>57</v>
      </c>
      <c r="D34" s="217">
        <f>SUM(D20+D32)</f>
        <v>3220536</v>
      </c>
      <c r="E34" s="217">
        <f>SUM(E20+E32)</f>
        <v>3014698.64</v>
      </c>
      <c r="F34" s="217">
        <f>SUM(F20+F32)</f>
        <v>3252674</v>
      </c>
      <c r="G34" s="217">
        <f>SUM(G20+G32)</f>
        <v>2349634.38</v>
      </c>
      <c r="H34" s="217">
        <f>SUM(H20+H32)</f>
        <v>3434402</v>
      </c>
      <c r="I34" s="72"/>
      <c r="J34" s="290">
        <f>SUM(H34-F34)/F34</f>
        <v>5.5870339296222121E-2</v>
      </c>
    </row>
    <row r="35" spans="1:10" x14ac:dyDescent="0.25">
      <c r="A35" s="17" t="s">
        <v>42</v>
      </c>
      <c r="E35" s="18" t="s">
        <v>43</v>
      </c>
      <c r="F35" s="2"/>
      <c r="H35" s="2" t="s">
        <v>295</v>
      </c>
      <c r="I35" s="20"/>
    </row>
    <row r="36" spans="1:10" x14ac:dyDescent="0.25">
      <c r="A36" s="17"/>
      <c r="I36" s="20"/>
    </row>
    <row r="37" spans="1:10" x14ac:dyDescent="0.25">
      <c r="E37" s="21" t="s">
        <v>44</v>
      </c>
    </row>
    <row r="38" spans="1:10" x14ac:dyDescent="0.25">
      <c r="D38" s="86">
        <v>2017</v>
      </c>
      <c r="E38" s="86">
        <v>2017</v>
      </c>
      <c r="F38" s="221">
        <v>2018</v>
      </c>
      <c r="G38" s="86">
        <v>2018</v>
      </c>
      <c r="H38" s="88">
        <v>2019</v>
      </c>
      <c r="I38" s="91"/>
      <c r="J38" s="91" t="s">
        <v>45</v>
      </c>
    </row>
    <row r="39" spans="1:10" ht="14.25" customHeight="1" x14ac:dyDescent="0.25">
      <c r="D39" s="21" t="s">
        <v>46</v>
      </c>
      <c r="E39" s="21" t="s">
        <v>47</v>
      </c>
      <c r="F39" s="120" t="s">
        <v>46</v>
      </c>
      <c r="G39" s="92" t="s">
        <v>406</v>
      </c>
      <c r="H39" s="93" t="s">
        <v>384</v>
      </c>
      <c r="I39" s="91"/>
      <c r="J39" s="120" t="s">
        <v>176</v>
      </c>
    </row>
    <row r="40" spans="1:10" x14ac:dyDescent="0.25">
      <c r="A40" s="27" t="s">
        <v>296</v>
      </c>
      <c r="F40" s="55"/>
      <c r="H40" s="28"/>
    </row>
    <row r="41" spans="1:10" x14ac:dyDescent="0.25">
      <c r="A41" s="29" t="s">
        <v>156</v>
      </c>
      <c r="D41" s="53"/>
      <c r="F41" s="175"/>
      <c r="G41" s="53"/>
      <c r="H41" s="172"/>
    </row>
    <row r="42" spans="1:10" x14ac:dyDescent="0.25">
      <c r="A42" s="27" t="s">
        <v>187</v>
      </c>
      <c r="D42" s="166">
        <v>0</v>
      </c>
      <c r="E42" s="166">
        <v>1897.85</v>
      </c>
      <c r="F42" s="116">
        <v>2000</v>
      </c>
      <c r="G42" s="166">
        <v>1950.31</v>
      </c>
      <c r="H42" s="40">
        <v>2000</v>
      </c>
    </row>
    <row r="43" spans="1:10" x14ac:dyDescent="0.25">
      <c r="A43" s="27" t="s">
        <v>157</v>
      </c>
      <c r="D43" s="66">
        <v>1000</v>
      </c>
      <c r="E43" s="208">
        <v>0</v>
      </c>
      <c r="F43" s="116">
        <v>1000</v>
      </c>
      <c r="G43" s="66">
        <v>6010.59</v>
      </c>
      <c r="H43" s="40">
        <v>1000</v>
      </c>
    </row>
    <row r="44" spans="1:10" x14ac:dyDescent="0.25">
      <c r="A44" s="27" t="s">
        <v>159</v>
      </c>
      <c r="D44" s="66">
        <v>2500</v>
      </c>
      <c r="E44" s="208">
        <v>1298</v>
      </c>
      <c r="F44" s="116">
        <v>2500</v>
      </c>
      <c r="G44" s="66">
        <v>1991</v>
      </c>
      <c r="H44" s="40">
        <v>2500</v>
      </c>
    </row>
    <row r="45" spans="1:10" x14ac:dyDescent="0.25">
      <c r="A45" s="27" t="s">
        <v>189</v>
      </c>
      <c r="D45" s="66">
        <v>500</v>
      </c>
      <c r="E45" s="208">
        <v>0</v>
      </c>
      <c r="F45" s="52">
        <v>500</v>
      </c>
      <c r="G45" s="66">
        <v>0</v>
      </c>
      <c r="H45" s="41">
        <v>500</v>
      </c>
    </row>
    <row r="46" spans="1:10" x14ac:dyDescent="0.25">
      <c r="C46" s="50" t="s">
        <v>156</v>
      </c>
      <c r="D46" s="38">
        <f>SUM(D42:D45)</f>
        <v>4000</v>
      </c>
      <c r="E46" s="38">
        <f t="shared" ref="E46:G46" si="1">SUM(E42:E45)</f>
        <v>3195.85</v>
      </c>
      <c r="F46" s="38">
        <f t="shared" si="1"/>
        <v>6000</v>
      </c>
      <c r="G46" s="38">
        <f t="shared" si="1"/>
        <v>9951.9</v>
      </c>
      <c r="H46" s="38">
        <f>SUM(H42:H45)</f>
        <v>6000</v>
      </c>
      <c r="J46" s="288">
        <f>SUM(H46-F46)/F46</f>
        <v>0</v>
      </c>
    </row>
    <row r="47" spans="1:10" x14ac:dyDescent="0.25">
      <c r="A47" s="29" t="s">
        <v>191</v>
      </c>
      <c r="E47" s="208"/>
      <c r="F47" s="55"/>
      <c r="H47" s="28"/>
    </row>
    <row r="48" spans="1:10" x14ac:dyDescent="0.25">
      <c r="A48" s="27" t="s">
        <v>72</v>
      </c>
      <c r="D48" s="34">
        <v>500</v>
      </c>
      <c r="E48" s="208">
        <v>0</v>
      </c>
      <c r="F48" s="52">
        <v>500</v>
      </c>
      <c r="G48" s="33">
        <v>0</v>
      </c>
      <c r="H48" s="41">
        <v>500</v>
      </c>
    </row>
    <row r="49" spans="1:10" x14ac:dyDescent="0.25">
      <c r="A49" s="27" t="s">
        <v>73</v>
      </c>
      <c r="D49" s="34">
        <v>850</v>
      </c>
      <c r="E49" s="208">
        <v>883.07</v>
      </c>
      <c r="F49" s="116">
        <v>1500</v>
      </c>
      <c r="G49" s="34">
        <v>876.51</v>
      </c>
      <c r="H49" s="40">
        <v>1500</v>
      </c>
    </row>
    <row r="50" spans="1:10" x14ac:dyDescent="0.25">
      <c r="A50" s="27" t="s">
        <v>74</v>
      </c>
      <c r="D50" s="36">
        <v>2750</v>
      </c>
      <c r="E50" s="208">
        <v>1690.23</v>
      </c>
      <c r="F50" s="116">
        <v>3500</v>
      </c>
      <c r="G50" s="34">
        <v>1922.68</v>
      </c>
      <c r="H50" s="40">
        <v>3500</v>
      </c>
    </row>
    <row r="51" spans="1:10" x14ac:dyDescent="0.25">
      <c r="A51" s="27" t="s">
        <v>160</v>
      </c>
      <c r="D51" s="49">
        <v>50</v>
      </c>
      <c r="E51" s="208">
        <v>27.75</v>
      </c>
      <c r="F51" s="222">
        <v>50</v>
      </c>
      <c r="G51" s="49">
        <v>48.45</v>
      </c>
      <c r="H51" s="112">
        <v>50</v>
      </c>
    </row>
    <row r="52" spans="1:10" x14ac:dyDescent="0.25">
      <c r="A52" s="27" t="s">
        <v>278</v>
      </c>
      <c r="D52" s="36">
        <v>1000</v>
      </c>
      <c r="E52" s="208">
        <v>54.35</v>
      </c>
      <c r="F52" s="116">
        <v>1000</v>
      </c>
      <c r="G52" s="33">
        <v>0</v>
      </c>
      <c r="H52" s="40">
        <v>1000</v>
      </c>
    </row>
    <row r="53" spans="1:10" x14ac:dyDescent="0.25">
      <c r="C53" s="50" t="s">
        <v>191</v>
      </c>
      <c r="D53" s="43">
        <f t="shared" ref="D53" si="2">SUM(D48:D52)</f>
        <v>5150</v>
      </c>
      <c r="E53" s="38">
        <f t="shared" ref="E53:G53" si="3">SUM(E48:E52)</f>
        <v>2655.4</v>
      </c>
      <c r="F53" s="43">
        <f>SUM(F48:F52)</f>
        <v>6550</v>
      </c>
      <c r="G53" s="43">
        <f t="shared" si="3"/>
        <v>2847.64</v>
      </c>
      <c r="H53" s="43">
        <f>SUM(H48:H52)</f>
        <v>6550</v>
      </c>
      <c r="J53" s="288">
        <f>SUM(H53-F53)/F53</f>
        <v>0</v>
      </c>
    </row>
    <row r="54" spans="1:10" x14ac:dyDescent="0.25">
      <c r="C54" s="27"/>
      <c r="E54" s="208"/>
      <c r="F54" s="55"/>
      <c r="H54" s="28"/>
    </row>
    <row r="55" spans="1:10" x14ac:dyDescent="0.25">
      <c r="A55" s="29" t="s">
        <v>78</v>
      </c>
      <c r="E55" s="208"/>
      <c r="F55" s="55"/>
      <c r="H55" s="28"/>
    </row>
    <row r="56" spans="1:10" x14ac:dyDescent="0.25">
      <c r="A56" s="27" t="s">
        <v>386</v>
      </c>
      <c r="D56" s="105">
        <v>165000</v>
      </c>
      <c r="E56" s="208">
        <v>124713.75</v>
      </c>
      <c r="F56" s="105">
        <v>165000</v>
      </c>
      <c r="G56" s="30">
        <v>94798.02</v>
      </c>
      <c r="H56" s="48">
        <v>160000</v>
      </c>
    </row>
    <row r="57" spans="1:10" x14ac:dyDescent="0.25">
      <c r="A57" s="27" t="s">
        <v>397</v>
      </c>
      <c r="D57" s="117">
        <v>17500</v>
      </c>
      <c r="E57" s="208">
        <v>8913</v>
      </c>
      <c r="F57" s="117">
        <v>17500</v>
      </c>
      <c r="G57" s="33">
        <v>475.4</v>
      </c>
      <c r="H57" s="32">
        <v>17500</v>
      </c>
    </row>
    <row r="58" spans="1:10" x14ac:dyDescent="0.25">
      <c r="A58" s="27" t="s">
        <v>389</v>
      </c>
      <c r="D58" s="117">
        <v>23500</v>
      </c>
      <c r="E58" s="208">
        <v>21943.68</v>
      </c>
      <c r="F58" s="117">
        <v>23500</v>
      </c>
      <c r="G58" s="30">
        <v>12177.79</v>
      </c>
      <c r="H58" s="32">
        <v>23500</v>
      </c>
    </row>
    <row r="59" spans="1:10" x14ac:dyDescent="0.25">
      <c r="A59" s="27" t="s">
        <v>442</v>
      </c>
      <c r="D59" s="117">
        <v>23500</v>
      </c>
      <c r="E59" s="208">
        <v>21028.98</v>
      </c>
      <c r="F59" s="117">
        <v>23500</v>
      </c>
      <c r="G59" s="30">
        <v>12816.86</v>
      </c>
      <c r="H59" s="32">
        <v>23500</v>
      </c>
    </row>
    <row r="60" spans="1:10" x14ac:dyDescent="0.25">
      <c r="C60" s="50" t="s">
        <v>215</v>
      </c>
      <c r="D60" s="107">
        <f t="shared" ref="D60" si="4">SUM(D56:D59)</f>
        <v>229500</v>
      </c>
      <c r="E60" s="38">
        <f t="shared" ref="E60:G60" si="5">SUM(E56:E59)</f>
        <v>176599.41</v>
      </c>
      <c r="F60" s="107">
        <f>SUM(F56:F59)</f>
        <v>229500</v>
      </c>
      <c r="G60" s="107">
        <f t="shared" si="5"/>
        <v>120268.06999999999</v>
      </c>
      <c r="H60" s="107">
        <f>SUM(H56:H59)</f>
        <v>224500</v>
      </c>
      <c r="J60" s="288">
        <f>SUM(H60-F60)/F60</f>
        <v>-2.178649237472767E-2</v>
      </c>
    </row>
    <row r="61" spans="1:10" x14ac:dyDescent="0.25">
      <c r="C61" s="45"/>
      <c r="D61" s="105"/>
      <c r="E61" s="166"/>
      <c r="F61" s="105"/>
      <c r="G61" s="105"/>
      <c r="H61" s="48"/>
      <c r="J61" s="288"/>
    </row>
    <row r="62" spans="1:10" x14ac:dyDescent="0.25">
      <c r="A62" s="29" t="s">
        <v>80</v>
      </c>
      <c r="B62" s="39"/>
      <c r="E62" s="208"/>
      <c r="F62" s="55"/>
      <c r="H62" s="28"/>
    </row>
    <row r="63" spans="1:10" x14ac:dyDescent="0.25">
      <c r="A63" s="27" t="s">
        <v>82</v>
      </c>
      <c r="D63" s="30">
        <v>43000</v>
      </c>
      <c r="E63" s="208">
        <v>42330.01</v>
      </c>
      <c r="F63" s="117">
        <v>45000</v>
      </c>
      <c r="G63" s="30">
        <v>28425.56</v>
      </c>
      <c r="H63" s="32">
        <v>45000</v>
      </c>
    </row>
    <row r="64" spans="1:10" x14ac:dyDescent="0.25">
      <c r="A64" s="27" t="s">
        <v>161</v>
      </c>
      <c r="D64" s="49">
        <v>75</v>
      </c>
      <c r="E64" s="208">
        <v>106.33</v>
      </c>
      <c r="F64" s="222">
        <v>75</v>
      </c>
      <c r="G64" s="49">
        <v>89</v>
      </c>
      <c r="H64" s="112">
        <v>75</v>
      </c>
    </row>
    <row r="65" spans="1:10" x14ac:dyDescent="0.25">
      <c r="C65" s="50" t="s">
        <v>80</v>
      </c>
      <c r="D65" s="54">
        <f t="shared" ref="D65" si="6">SUM(D63:D64)</f>
        <v>43075</v>
      </c>
      <c r="E65" s="38">
        <f t="shared" ref="E65:G65" si="7">SUM(E63:E64)</f>
        <v>42436.340000000004</v>
      </c>
      <c r="F65" s="54">
        <f>SUM(F63:F64)</f>
        <v>45075</v>
      </c>
      <c r="G65" s="54">
        <f t="shared" si="7"/>
        <v>28514.560000000001</v>
      </c>
      <c r="H65" s="54">
        <f>SUM(H63:H64)</f>
        <v>45075</v>
      </c>
      <c r="J65" s="288">
        <f>SUM(H65-F65)/F65</f>
        <v>0</v>
      </c>
    </row>
    <row r="66" spans="1:10" x14ac:dyDescent="0.25">
      <c r="C66" s="45"/>
      <c r="D66" s="105"/>
      <c r="E66" s="166"/>
      <c r="F66" s="105"/>
      <c r="G66" s="105"/>
      <c r="H66" s="105"/>
      <c r="J66" s="288"/>
    </row>
    <row r="67" spans="1:10" x14ac:dyDescent="0.25">
      <c r="C67" s="45"/>
      <c r="D67" s="105"/>
      <c r="E67" s="166"/>
      <c r="F67" s="105"/>
      <c r="G67" s="105"/>
      <c r="H67" s="105"/>
      <c r="J67" s="288"/>
    </row>
    <row r="68" spans="1:10" x14ac:dyDescent="0.25">
      <c r="C68" s="45"/>
      <c r="D68" s="105"/>
      <c r="E68" s="166"/>
      <c r="F68" s="105"/>
      <c r="G68" s="105"/>
      <c r="H68" s="105"/>
      <c r="J68" s="288"/>
    </row>
    <row r="69" spans="1:10" x14ac:dyDescent="0.25">
      <c r="A69" s="17" t="s">
        <v>42</v>
      </c>
      <c r="E69" s="18" t="s">
        <v>43</v>
      </c>
      <c r="F69" s="2"/>
      <c r="H69" s="2" t="s">
        <v>297</v>
      </c>
      <c r="I69" s="20"/>
    </row>
    <row r="70" spans="1:10" x14ac:dyDescent="0.25">
      <c r="A70" s="17"/>
      <c r="I70" s="20"/>
    </row>
    <row r="71" spans="1:10" x14ac:dyDescent="0.25">
      <c r="E71" s="21" t="s">
        <v>44</v>
      </c>
    </row>
    <row r="72" spans="1:10" x14ac:dyDescent="0.25">
      <c r="D72" s="86">
        <v>2017</v>
      </c>
      <c r="E72" s="86">
        <v>2017</v>
      </c>
      <c r="F72" s="221">
        <v>2018</v>
      </c>
      <c r="G72" s="86">
        <v>2018</v>
      </c>
      <c r="H72" s="88">
        <v>2019</v>
      </c>
      <c r="I72" s="91"/>
      <c r="J72" s="91" t="s">
        <v>45</v>
      </c>
    </row>
    <row r="73" spans="1:10" x14ac:dyDescent="0.25">
      <c r="D73" s="21" t="s">
        <v>46</v>
      </c>
      <c r="E73" s="21" t="s">
        <v>47</v>
      </c>
      <c r="F73" s="120" t="s">
        <v>46</v>
      </c>
      <c r="G73" s="92" t="s">
        <v>406</v>
      </c>
      <c r="H73" s="93" t="s">
        <v>384</v>
      </c>
      <c r="I73" s="91"/>
      <c r="J73" s="120" t="s">
        <v>176</v>
      </c>
    </row>
    <row r="74" spans="1:10" x14ac:dyDescent="0.25">
      <c r="A74" s="27" t="s">
        <v>298</v>
      </c>
      <c r="F74" s="55"/>
      <c r="H74" s="28"/>
    </row>
    <row r="75" spans="1:10" x14ac:dyDescent="0.25">
      <c r="A75" s="29" t="s">
        <v>86</v>
      </c>
      <c r="F75" s="55"/>
      <c r="H75" s="28"/>
    </row>
    <row r="76" spans="1:10" x14ac:dyDescent="0.25">
      <c r="A76" s="27" t="s">
        <v>241</v>
      </c>
      <c r="D76" s="116">
        <v>1000</v>
      </c>
      <c r="E76" s="208">
        <v>0</v>
      </c>
      <c r="F76" s="116">
        <v>1000</v>
      </c>
      <c r="G76" s="66">
        <v>1691</v>
      </c>
      <c r="H76" s="40">
        <v>1000</v>
      </c>
    </row>
    <row r="77" spans="1:10" x14ac:dyDescent="0.25">
      <c r="A77" s="27" t="s">
        <v>163</v>
      </c>
      <c r="D77" s="116">
        <v>2000</v>
      </c>
      <c r="E77" s="208">
        <v>992.14</v>
      </c>
      <c r="F77" s="116">
        <v>2000</v>
      </c>
      <c r="G77" s="66">
        <v>289</v>
      </c>
      <c r="H77" s="40">
        <v>2000</v>
      </c>
    </row>
    <row r="78" spans="1:10" x14ac:dyDescent="0.25">
      <c r="A78" s="27" t="s">
        <v>261</v>
      </c>
      <c r="D78" s="52">
        <v>200</v>
      </c>
      <c r="E78" s="208">
        <v>0</v>
      </c>
      <c r="F78" s="52">
        <v>200</v>
      </c>
      <c r="G78" s="66">
        <v>0</v>
      </c>
      <c r="H78" s="41">
        <v>200</v>
      </c>
    </row>
    <row r="79" spans="1:10" x14ac:dyDescent="0.25">
      <c r="A79" s="27" t="s">
        <v>299</v>
      </c>
      <c r="D79" s="116">
        <v>8000</v>
      </c>
      <c r="E79" s="208">
        <v>7360.52</v>
      </c>
      <c r="F79" s="116">
        <v>8000</v>
      </c>
      <c r="G79" s="66">
        <v>1043.92</v>
      </c>
      <c r="H79" s="40">
        <v>8000</v>
      </c>
    </row>
    <row r="80" spans="1:10" x14ac:dyDescent="0.25">
      <c r="A80" s="27" t="s">
        <v>88</v>
      </c>
      <c r="D80" s="116">
        <v>5000</v>
      </c>
      <c r="E80" s="208">
        <v>3660.68</v>
      </c>
      <c r="F80" s="116">
        <v>5000</v>
      </c>
      <c r="G80" s="66">
        <v>69.150000000000006</v>
      </c>
      <c r="H80" s="40">
        <v>5000</v>
      </c>
    </row>
    <row r="81" spans="1:10" x14ac:dyDescent="0.25">
      <c r="A81" s="27" t="s">
        <v>216</v>
      </c>
      <c r="D81" s="116">
        <v>1000</v>
      </c>
      <c r="E81" s="208">
        <v>395</v>
      </c>
      <c r="F81" s="116">
        <v>1000</v>
      </c>
      <c r="G81" s="66">
        <v>395</v>
      </c>
      <c r="H81" s="40">
        <v>1000</v>
      </c>
    </row>
    <row r="82" spans="1:10" x14ac:dyDescent="0.25">
      <c r="C82" s="50" t="s">
        <v>166</v>
      </c>
      <c r="D82" s="54">
        <f>SUM(D76:D81)</f>
        <v>17200</v>
      </c>
      <c r="E82" s="38">
        <f>SUM(E76:E81)</f>
        <v>12408.34</v>
      </c>
      <c r="F82" s="54">
        <f>SUM(F76:F81)</f>
        <v>17200</v>
      </c>
      <c r="G82" s="38">
        <f>SUM(G76:G81)</f>
        <v>3488.07</v>
      </c>
      <c r="H82" s="54">
        <f>SUM(H76:H81)</f>
        <v>17200</v>
      </c>
      <c r="J82" s="288">
        <f>SUM(H82-F82)/F82</f>
        <v>0</v>
      </c>
    </row>
    <row r="83" spans="1:10" x14ac:dyDescent="0.25">
      <c r="A83" s="27"/>
      <c r="E83" s="208"/>
      <c r="F83" s="55"/>
      <c r="G83" s="53"/>
      <c r="H83" s="28"/>
    </row>
    <row r="84" spans="1:10" x14ac:dyDescent="0.25">
      <c r="A84" s="29" t="s">
        <v>90</v>
      </c>
      <c r="E84" s="208"/>
      <c r="F84" s="55"/>
      <c r="G84" s="53"/>
      <c r="H84" s="28"/>
    </row>
    <row r="85" spans="1:10" x14ac:dyDescent="0.25">
      <c r="A85" s="27" t="s">
        <v>91</v>
      </c>
      <c r="D85" s="116">
        <v>1500</v>
      </c>
      <c r="E85" s="208">
        <v>1630</v>
      </c>
      <c r="F85" s="116">
        <v>1500</v>
      </c>
      <c r="G85" s="66">
        <v>295</v>
      </c>
      <c r="H85" s="40">
        <v>1500</v>
      </c>
    </row>
    <row r="86" spans="1:10" x14ac:dyDescent="0.25">
      <c r="A86" s="27" t="s">
        <v>92</v>
      </c>
      <c r="D86" s="116">
        <v>1500</v>
      </c>
      <c r="E86" s="208">
        <v>850</v>
      </c>
      <c r="F86" s="116">
        <v>1500</v>
      </c>
      <c r="G86" s="66">
        <v>1087.5</v>
      </c>
      <c r="H86" s="40">
        <v>1500</v>
      </c>
    </row>
    <row r="87" spans="1:10" x14ac:dyDescent="0.25">
      <c r="A87" s="27" t="s">
        <v>93</v>
      </c>
      <c r="D87" s="116">
        <v>2000</v>
      </c>
      <c r="E87" s="208">
        <v>1372.06</v>
      </c>
      <c r="F87" s="116">
        <v>2000</v>
      </c>
      <c r="G87" s="66">
        <v>910.72</v>
      </c>
      <c r="H87" s="40">
        <v>2000</v>
      </c>
    </row>
    <row r="88" spans="1:10" x14ac:dyDescent="0.25">
      <c r="A88" s="27" t="s">
        <v>94</v>
      </c>
      <c r="D88" s="116">
        <v>2500</v>
      </c>
      <c r="E88" s="208">
        <v>1624.3</v>
      </c>
      <c r="F88" s="116">
        <v>2500</v>
      </c>
      <c r="G88" s="66">
        <v>1412.81</v>
      </c>
      <c r="H88" s="40">
        <v>2500</v>
      </c>
    </row>
    <row r="89" spans="1:10" x14ac:dyDescent="0.25">
      <c r="C89" s="50" t="s">
        <v>95</v>
      </c>
      <c r="D89" s="43">
        <f t="shared" ref="D89" si="8">SUM(D85:D88)</f>
        <v>7500</v>
      </c>
      <c r="E89" s="38">
        <f t="shared" ref="E89:G89" si="9">SUM(E85:E88)</f>
        <v>5476.36</v>
      </c>
      <c r="F89" s="43">
        <f>SUM(F85:F88)</f>
        <v>7500</v>
      </c>
      <c r="G89" s="38">
        <f t="shared" si="9"/>
        <v>3706.03</v>
      </c>
      <c r="H89" s="43">
        <f>SUM(H85:H88)</f>
        <v>7500</v>
      </c>
      <c r="J89" s="288">
        <f>SUM(H89-F89)/F89</f>
        <v>0</v>
      </c>
    </row>
    <row r="90" spans="1:10" x14ac:dyDescent="0.25">
      <c r="C90" s="27"/>
      <c r="E90" s="208"/>
      <c r="F90" s="55"/>
      <c r="G90" s="53"/>
      <c r="H90" s="28"/>
    </row>
    <row r="91" spans="1:10" x14ac:dyDescent="0.25">
      <c r="A91" s="29" t="s">
        <v>98</v>
      </c>
      <c r="B91" s="39"/>
      <c r="E91" s="208"/>
      <c r="F91" s="55"/>
      <c r="G91" s="53"/>
      <c r="H91" s="28"/>
    </row>
    <row r="92" spans="1:10" x14ac:dyDescent="0.25">
      <c r="A92" s="27" t="s">
        <v>245</v>
      </c>
      <c r="D92" s="52">
        <v>500</v>
      </c>
      <c r="E92" s="208">
        <v>0</v>
      </c>
      <c r="F92" s="52">
        <v>500</v>
      </c>
      <c r="G92" s="66">
        <v>0</v>
      </c>
      <c r="H92" s="41">
        <v>500</v>
      </c>
    </row>
    <row r="93" spans="1:10" x14ac:dyDescent="0.25">
      <c r="A93" s="27" t="s">
        <v>99</v>
      </c>
      <c r="D93" s="116">
        <v>2200</v>
      </c>
      <c r="E93" s="208">
        <v>700</v>
      </c>
      <c r="F93" s="116">
        <v>2200</v>
      </c>
      <c r="G93" s="66">
        <v>150</v>
      </c>
      <c r="H93" s="40">
        <v>2200</v>
      </c>
    </row>
    <row r="94" spans="1:10" x14ac:dyDescent="0.25">
      <c r="A94" s="27" t="s">
        <v>100</v>
      </c>
      <c r="D94" s="116">
        <v>7500</v>
      </c>
      <c r="E94" s="208">
        <v>5360.5</v>
      </c>
      <c r="F94" s="116">
        <v>8500</v>
      </c>
      <c r="G94" s="66">
        <v>5684</v>
      </c>
      <c r="H94" s="40">
        <v>10000</v>
      </c>
    </row>
    <row r="95" spans="1:10" x14ac:dyDescent="0.25">
      <c r="C95" s="50" t="s">
        <v>101</v>
      </c>
      <c r="D95" s="54">
        <f>SUM(D92:D94)</f>
        <v>10200</v>
      </c>
      <c r="E95" s="38">
        <f>SUM(E92:E94)</f>
        <v>6060.5</v>
      </c>
      <c r="F95" s="54">
        <f>SUM(F92:F94)</f>
        <v>11200</v>
      </c>
      <c r="G95" s="38">
        <f t="shared" ref="G95" si="10">SUM(G92:G94)</f>
        <v>5834</v>
      </c>
      <c r="H95" s="54">
        <f>SUM(H92:H94)</f>
        <v>12700</v>
      </c>
      <c r="J95" s="288">
        <f>SUM(H95-F95)/F95</f>
        <v>0.13392857142857142</v>
      </c>
    </row>
    <row r="96" spans="1:10" x14ac:dyDescent="0.25">
      <c r="C96" s="27"/>
      <c r="E96" s="208"/>
      <c r="F96" s="55"/>
      <c r="G96" s="53"/>
      <c r="H96" s="55"/>
    </row>
    <row r="97" spans="1:10" x14ac:dyDescent="0.25">
      <c r="A97" s="212" t="s">
        <v>102</v>
      </c>
      <c r="B97" s="213"/>
      <c r="C97" s="212" t="s">
        <v>103</v>
      </c>
      <c r="D97" s="233">
        <f>SUM(D46,D53,D60,D65,D82,D89,D95)</f>
        <v>316625</v>
      </c>
      <c r="E97" s="217">
        <f>SUM(E46,E53,E60,E65,E82,E89,E95)</f>
        <v>248832.19999999998</v>
      </c>
      <c r="F97" s="233">
        <f>SUM(F46,F53,F60,F65,F82,F89,F95)</f>
        <v>323025</v>
      </c>
      <c r="G97" s="217">
        <f>SUM(G46,G53,G60,G65,G82,G89,G95)</f>
        <v>174610.27</v>
      </c>
      <c r="H97" s="233">
        <f>SUM(H46,H53,H60,H65,H82,H89,H95)</f>
        <v>319525</v>
      </c>
      <c r="I97" s="213"/>
      <c r="J97" s="290">
        <f>SUM(H97-F97)/F97</f>
        <v>-1.0835074684621934E-2</v>
      </c>
    </row>
    <row r="98" spans="1:10" x14ac:dyDescent="0.25">
      <c r="A98" s="45"/>
      <c r="B98" s="76"/>
      <c r="C98" s="45"/>
      <c r="D98" s="343"/>
      <c r="E98" s="127"/>
      <c r="F98" s="343"/>
      <c r="G98" s="127"/>
      <c r="H98" s="343"/>
      <c r="I98" s="76"/>
      <c r="J98" s="344"/>
    </row>
    <row r="99" spans="1:10" x14ac:dyDescent="0.25">
      <c r="A99" s="45"/>
      <c r="B99" s="76"/>
      <c r="C99" s="45"/>
      <c r="D99" s="343"/>
      <c r="E99" s="127"/>
      <c r="F99" s="343"/>
      <c r="G99" s="127"/>
      <c r="H99" s="343"/>
      <c r="I99" s="76"/>
      <c r="J99" s="344"/>
    </row>
    <row r="100" spans="1:10" x14ac:dyDescent="0.25">
      <c r="A100" s="45"/>
      <c r="B100" s="76"/>
      <c r="C100" s="45"/>
      <c r="D100" s="343"/>
      <c r="E100" s="127"/>
      <c r="F100" s="343"/>
      <c r="G100" s="127"/>
      <c r="H100" s="343"/>
      <c r="I100" s="76"/>
      <c r="J100" s="344"/>
    </row>
    <row r="101" spans="1:10" x14ac:dyDescent="0.25">
      <c r="A101" s="45"/>
      <c r="B101" s="76"/>
      <c r="C101" s="45"/>
      <c r="D101" s="343"/>
      <c r="E101" s="127"/>
      <c r="F101" s="343"/>
      <c r="G101" s="127"/>
      <c r="H101" s="343"/>
      <c r="I101" s="76"/>
      <c r="J101" s="344"/>
    </row>
    <row r="102" spans="1:10" x14ac:dyDescent="0.25">
      <c r="A102" s="45"/>
      <c r="B102" s="76"/>
      <c r="C102" s="45"/>
      <c r="D102" s="343"/>
      <c r="E102" s="127"/>
      <c r="F102" s="343"/>
      <c r="G102" s="127"/>
      <c r="H102" s="343"/>
      <c r="I102" s="76"/>
      <c r="J102" s="344"/>
    </row>
    <row r="103" spans="1:10" x14ac:dyDescent="0.25">
      <c r="A103" s="17" t="s">
        <v>42</v>
      </c>
      <c r="E103" s="18" t="s">
        <v>43</v>
      </c>
      <c r="F103" s="2"/>
      <c r="H103" s="2" t="s">
        <v>300</v>
      </c>
      <c r="I103" s="20"/>
    </row>
    <row r="104" spans="1:10" x14ac:dyDescent="0.25">
      <c r="A104" s="17"/>
      <c r="I104" s="20"/>
    </row>
    <row r="105" spans="1:10" x14ac:dyDescent="0.25">
      <c r="E105" s="21" t="s">
        <v>44</v>
      </c>
    </row>
    <row r="106" spans="1:10" x14ac:dyDescent="0.25">
      <c r="D106" s="86">
        <v>2017</v>
      </c>
      <c r="E106" s="86">
        <v>2017</v>
      </c>
      <c r="F106" s="221">
        <v>2018</v>
      </c>
      <c r="G106" s="86">
        <v>2018</v>
      </c>
      <c r="H106" s="88">
        <v>2019</v>
      </c>
      <c r="I106" s="91"/>
      <c r="J106" s="91" t="s">
        <v>45</v>
      </c>
    </row>
    <row r="107" spans="1:10" x14ac:dyDescent="0.25">
      <c r="D107" s="21" t="s">
        <v>46</v>
      </c>
      <c r="E107" s="21" t="s">
        <v>47</v>
      </c>
      <c r="F107" s="120" t="s">
        <v>46</v>
      </c>
      <c r="G107" s="92" t="s">
        <v>406</v>
      </c>
      <c r="H107" s="93" t="s">
        <v>384</v>
      </c>
      <c r="I107" s="91"/>
      <c r="J107" s="120" t="s">
        <v>176</v>
      </c>
    </row>
    <row r="108" spans="1:10" x14ac:dyDescent="0.25">
      <c r="A108" s="27" t="s">
        <v>301</v>
      </c>
      <c r="F108" s="55"/>
      <c r="H108" s="28"/>
    </row>
    <row r="109" spans="1:10" x14ac:dyDescent="0.25">
      <c r="A109" s="29" t="s">
        <v>105</v>
      </c>
      <c r="E109" s="208"/>
      <c r="F109" s="55"/>
      <c r="G109" s="53"/>
      <c r="H109" s="28"/>
    </row>
    <row r="110" spans="1:10" x14ac:dyDescent="0.25">
      <c r="A110" s="27" t="s">
        <v>106</v>
      </c>
      <c r="D110" s="52">
        <v>250</v>
      </c>
      <c r="E110" s="208">
        <v>69.98</v>
      </c>
      <c r="F110" s="52">
        <v>250</v>
      </c>
      <c r="G110" s="66">
        <v>16.29</v>
      </c>
      <c r="H110" s="41">
        <v>250</v>
      </c>
    </row>
    <row r="111" spans="1:10" x14ac:dyDescent="0.25">
      <c r="A111" s="27"/>
      <c r="C111" s="132" t="s">
        <v>169</v>
      </c>
      <c r="D111" s="51">
        <f>SUM(D110)</f>
        <v>250</v>
      </c>
      <c r="E111" s="38">
        <f>SUM(E110)</f>
        <v>69.98</v>
      </c>
      <c r="F111" s="51">
        <f>SUM(F110)</f>
        <v>250</v>
      </c>
      <c r="G111" s="38">
        <f>SUM(G110)</f>
        <v>16.29</v>
      </c>
      <c r="H111" s="51">
        <f>SUM(H110)</f>
        <v>250</v>
      </c>
      <c r="J111" s="288">
        <f>SUM(H111-F111)/F111</f>
        <v>0</v>
      </c>
    </row>
    <row r="112" spans="1:10" x14ac:dyDescent="0.25">
      <c r="A112" s="29" t="s">
        <v>108</v>
      </c>
      <c r="F112" s="55"/>
      <c r="H112" s="28"/>
    </row>
    <row r="113" spans="1:10" x14ac:dyDescent="0.25">
      <c r="A113" s="27" t="s">
        <v>302</v>
      </c>
      <c r="D113" s="36">
        <v>1200</v>
      </c>
      <c r="E113" s="208">
        <v>1022.57</v>
      </c>
      <c r="F113" s="116">
        <v>1200</v>
      </c>
      <c r="G113" s="34">
        <v>589.58000000000004</v>
      </c>
      <c r="H113" s="40">
        <v>1200</v>
      </c>
    </row>
    <row r="114" spans="1:10" x14ac:dyDescent="0.25">
      <c r="A114" s="27" t="s">
        <v>303</v>
      </c>
      <c r="D114" s="34">
        <v>250</v>
      </c>
      <c r="E114" s="208">
        <v>0</v>
      </c>
      <c r="F114" s="52">
        <v>250</v>
      </c>
      <c r="G114" s="33">
        <v>0</v>
      </c>
      <c r="H114" s="41">
        <v>250</v>
      </c>
    </row>
    <row r="115" spans="1:10" x14ac:dyDescent="0.25">
      <c r="A115" s="27" t="s">
        <v>265</v>
      </c>
      <c r="D115" s="36">
        <v>2000</v>
      </c>
      <c r="E115" s="208">
        <v>1989.69</v>
      </c>
      <c r="F115" s="116">
        <v>2000</v>
      </c>
      <c r="G115" s="33">
        <v>53.91</v>
      </c>
      <c r="H115" s="40">
        <v>2000</v>
      </c>
    </row>
    <row r="116" spans="1:10" x14ac:dyDescent="0.25">
      <c r="A116" s="27" t="s">
        <v>110</v>
      </c>
      <c r="D116" s="36">
        <v>7000</v>
      </c>
      <c r="E116" s="208">
        <v>5315.28</v>
      </c>
      <c r="F116" s="116">
        <v>7000</v>
      </c>
      <c r="G116" s="36">
        <v>4021.36</v>
      </c>
      <c r="H116" s="40">
        <v>7000</v>
      </c>
    </row>
    <row r="117" spans="1:10" x14ac:dyDescent="0.25">
      <c r="A117" s="27" t="s">
        <v>266</v>
      </c>
      <c r="D117" s="34">
        <v>500</v>
      </c>
      <c r="E117" s="208">
        <v>399.95</v>
      </c>
      <c r="F117" s="52">
        <v>500</v>
      </c>
      <c r="G117" s="49">
        <v>0</v>
      </c>
      <c r="H117" s="41">
        <v>500</v>
      </c>
    </row>
    <row r="118" spans="1:10" x14ac:dyDescent="0.25">
      <c r="A118" s="27" t="s">
        <v>170</v>
      </c>
      <c r="D118" s="30">
        <v>14250</v>
      </c>
      <c r="E118" s="208">
        <v>12785.59</v>
      </c>
      <c r="F118" s="117">
        <v>14250</v>
      </c>
      <c r="G118" s="36">
        <v>2033.45</v>
      </c>
      <c r="H118" s="32">
        <v>16000</v>
      </c>
    </row>
    <row r="119" spans="1:10" x14ac:dyDescent="0.25">
      <c r="A119" s="27" t="s">
        <v>304</v>
      </c>
      <c r="D119" s="36">
        <v>2000</v>
      </c>
      <c r="E119" s="208">
        <v>1955</v>
      </c>
      <c r="F119" s="116">
        <v>2000</v>
      </c>
      <c r="G119" s="49">
        <v>0</v>
      </c>
      <c r="H119" s="40">
        <v>2000</v>
      </c>
    </row>
    <row r="120" spans="1:10" x14ac:dyDescent="0.25">
      <c r="C120" s="50" t="s">
        <v>108</v>
      </c>
      <c r="D120" s="54">
        <f t="shared" ref="D120" si="11">SUM(D113:D119)</f>
        <v>27200</v>
      </c>
      <c r="E120" s="38">
        <f t="shared" ref="E120:G120" si="12">SUM(E113:E119)</f>
        <v>23468.080000000002</v>
      </c>
      <c r="F120" s="54">
        <f>SUM(F113:F119)</f>
        <v>27200</v>
      </c>
      <c r="G120" s="54">
        <f t="shared" si="12"/>
        <v>6698.3</v>
      </c>
      <c r="H120" s="54">
        <f>SUM(H113:H119)</f>
        <v>28950</v>
      </c>
      <c r="J120" s="288">
        <f>SUM(H120-F120)/F120</f>
        <v>6.4338235294117641E-2</v>
      </c>
    </row>
    <row r="121" spans="1:10" x14ac:dyDescent="0.25">
      <c r="C121" s="29"/>
      <c r="D121" s="30"/>
      <c r="E121" s="208"/>
      <c r="F121" s="117"/>
      <c r="G121" s="36"/>
      <c r="H121" s="32"/>
    </row>
    <row r="122" spans="1:10" x14ac:dyDescent="0.25">
      <c r="A122" s="29" t="s">
        <v>113</v>
      </c>
      <c r="E122" s="208"/>
      <c r="F122" s="55"/>
      <c r="H122" s="28"/>
    </row>
    <row r="123" spans="1:10" x14ac:dyDescent="0.25">
      <c r="A123" s="27" t="s">
        <v>114</v>
      </c>
      <c r="D123" s="30">
        <v>20000</v>
      </c>
      <c r="E123" s="208">
        <v>26928.95</v>
      </c>
      <c r="F123" s="117">
        <v>20000</v>
      </c>
      <c r="G123" s="36">
        <v>8402.82</v>
      </c>
      <c r="H123" s="32">
        <v>30000</v>
      </c>
    </row>
    <row r="124" spans="1:10" x14ac:dyDescent="0.25">
      <c r="C124" s="50" t="s">
        <v>248</v>
      </c>
      <c r="D124" s="54">
        <f t="shared" ref="D124" si="13">SUM(D123)</f>
        <v>20000</v>
      </c>
      <c r="E124" s="38">
        <f t="shared" ref="E124:G124" si="14">SUM(E123)</f>
        <v>26928.95</v>
      </c>
      <c r="F124" s="54">
        <f>SUM(F123)</f>
        <v>20000</v>
      </c>
      <c r="G124" s="54">
        <f t="shared" si="14"/>
        <v>8402.82</v>
      </c>
      <c r="H124" s="54">
        <f>SUM(H123)</f>
        <v>30000</v>
      </c>
      <c r="J124" s="288">
        <f>SUM(H124-F124)/F124</f>
        <v>0.5</v>
      </c>
    </row>
    <row r="125" spans="1:10" x14ac:dyDescent="0.25">
      <c r="C125" s="27"/>
      <c r="E125" s="208"/>
      <c r="F125" s="55"/>
      <c r="H125" s="28"/>
    </row>
    <row r="126" spans="1:10" x14ac:dyDescent="0.25">
      <c r="A126" s="29" t="s">
        <v>116</v>
      </c>
      <c r="E126" s="208"/>
      <c r="F126" s="55"/>
      <c r="H126" s="28"/>
    </row>
    <row r="127" spans="1:10" x14ac:dyDescent="0.25">
      <c r="A127" s="27" t="s">
        <v>117</v>
      </c>
      <c r="D127" s="52">
        <v>250</v>
      </c>
      <c r="E127" s="208">
        <v>0</v>
      </c>
      <c r="F127" s="52">
        <v>250</v>
      </c>
      <c r="G127" s="33">
        <v>0</v>
      </c>
      <c r="H127" s="41">
        <v>250</v>
      </c>
    </row>
    <row r="128" spans="1:10" x14ac:dyDescent="0.25">
      <c r="A128" s="27" t="s">
        <v>171</v>
      </c>
      <c r="D128" s="116">
        <v>1700</v>
      </c>
      <c r="E128" s="208">
        <v>1866</v>
      </c>
      <c r="F128" s="116">
        <v>1700</v>
      </c>
      <c r="G128" s="36">
        <v>0</v>
      </c>
      <c r="H128" s="40">
        <v>1700</v>
      </c>
    </row>
    <row r="129" spans="1:10" x14ac:dyDescent="0.25">
      <c r="C129" s="50" t="s">
        <v>220</v>
      </c>
      <c r="D129" s="43">
        <f t="shared" ref="D129" si="15">SUM(D127:D128)</f>
        <v>1950</v>
      </c>
      <c r="E129" s="38">
        <f t="shared" ref="E129:G129" si="16">SUM(E127:E128)</f>
        <v>1866</v>
      </c>
      <c r="F129" s="43">
        <f>SUM(F127:F128)</f>
        <v>1950</v>
      </c>
      <c r="G129" s="43">
        <f t="shared" si="16"/>
        <v>0</v>
      </c>
      <c r="H129" s="43">
        <f>SUM(H127:H128)</f>
        <v>1950</v>
      </c>
      <c r="J129" s="288">
        <f>SUM(H129-F129)/F129</f>
        <v>0</v>
      </c>
    </row>
    <row r="130" spans="1:10" x14ac:dyDescent="0.25">
      <c r="C130" s="27"/>
      <c r="E130" s="208"/>
      <c r="F130" s="55"/>
      <c r="H130" s="28"/>
    </row>
    <row r="131" spans="1:10" x14ac:dyDescent="0.25">
      <c r="A131" s="29" t="s">
        <v>305</v>
      </c>
      <c r="E131" s="208"/>
      <c r="F131" s="55"/>
      <c r="H131" s="28"/>
    </row>
    <row r="132" spans="1:10" x14ac:dyDescent="0.25">
      <c r="A132" s="27" t="s">
        <v>306</v>
      </c>
      <c r="D132" s="36">
        <v>1500</v>
      </c>
      <c r="E132" s="208">
        <v>0</v>
      </c>
      <c r="F132" s="116">
        <v>1500</v>
      </c>
      <c r="G132" s="49">
        <v>0</v>
      </c>
      <c r="H132" s="40">
        <v>1500</v>
      </c>
    </row>
    <row r="133" spans="1:10" x14ac:dyDescent="0.25">
      <c r="A133" s="27" t="s">
        <v>307</v>
      </c>
      <c r="D133" s="36">
        <v>1500</v>
      </c>
      <c r="E133" s="208">
        <v>0</v>
      </c>
      <c r="F133" s="116">
        <v>1500</v>
      </c>
      <c r="G133" s="49">
        <v>0</v>
      </c>
      <c r="H133" s="40">
        <v>1500</v>
      </c>
    </row>
    <row r="134" spans="1:10" x14ac:dyDescent="0.25">
      <c r="C134" s="50" t="s">
        <v>308</v>
      </c>
      <c r="D134" s="43">
        <f t="shared" ref="D134" si="17">SUM(D132:D133)</f>
        <v>3000</v>
      </c>
      <c r="E134" s="38">
        <f t="shared" ref="E134:G134" si="18">SUM(E132:E133)</f>
        <v>0</v>
      </c>
      <c r="F134" s="43">
        <f>SUM(F132:F133)</f>
        <v>3000</v>
      </c>
      <c r="G134" s="43">
        <f t="shared" si="18"/>
        <v>0</v>
      </c>
      <c r="H134" s="43">
        <f>SUM(H132:H133)</f>
        <v>3000</v>
      </c>
      <c r="J134" s="288">
        <f>SUM(H134-F134)/F134</f>
        <v>0</v>
      </c>
    </row>
    <row r="135" spans="1:10" x14ac:dyDescent="0.25">
      <c r="C135" s="27"/>
      <c r="E135" s="208"/>
      <c r="F135" s="55"/>
      <c r="H135" s="55"/>
    </row>
    <row r="136" spans="1:10" x14ac:dyDescent="0.25">
      <c r="A136" s="212" t="s">
        <v>120</v>
      </c>
      <c r="B136" s="213"/>
      <c r="C136" s="212" t="s">
        <v>121</v>
      </c>
      <c r="D136" s="215">
        <f>SUM(D111,D120,D124,D129,D134)</f>
        <v>52400</v>
      </c>
      <c r="E136" s="217">
        <f>SUM(E111,E120,E124,E129,E134)</f>
        <v>52333.01</v>
      </c>
      <c r="F136" s="215">
        <f>SUM(F111,F120,F124,F129,F134)</f>
        <v>52400</v>
      </c>
      <c r="G136" s="215">
        <f>SUM(G111,G120,G124,G129,G134)</f>
        <v>15117.41</v>
      </c>
      <c r="H136" s="215">
        <f>SUM(H111,H120,H124,H129,H134)</f>
        <v>64150</v>
      </c>
      <c r="I136" s="213"/>
      <c r="J136" s="290">
        <f>SUM(H136-F136)/F136</f>
        <v>0.22423664122137404</v>
      </c>
    </row>
    <row r="137" spans="1:10" x14ac:dyDescent="0.25">
      <c r="A137" s="17" t="s">
        <v>42</v>
      </c>
      <c r="E137" s="18" t="s">
        <v>43</v>
      </c>
      <c r="F137" s="2"/>
      <c r="H137" s="2" t="s">
        <v>309</v>
      </c>
      <c r="I137" s="20"/>
    </row>
    <row r="138" spans="1:10" x14ac:dyDescent="0.25">
      <c r="A138" s="17"/>
      <c r="I138" s="20"/>
    </row>
    <row r="139" spans="1:10" x14ac:dyDescent="0.25">
      <c r="E139" s="21" t="s">
        <v>44</v>
      </c>
    </row>
    <row r="140" spans="1:10" x14ac:dyDescent="0.25">
      <c r="D140" s="86">
        <v>2017</v>
      </c>
      <c r="E140" s="86">
        <v>2017</v>
      </c>
      <c r="F140" s="221">
        <v>2018</v>
      </c>
      <c r="G140" s="86">
        <v>2018</v>
      </c>
      <c r="H140" s="88">
        <v>2019</v>
      </c>
      <c r="I140" s="91"/>
      <c r="J140" s="91" t="s">
        <v>45</v>
      </c>
    </row>
    <row r="141" spans="1:10" x14ac:dyDescent="0.25">
      <c r="D141" s="21" t="s">
        <v>46</v>
      </c>
      <c r="E141" s="21" t="s">
        <v>47</v>
      </c>
      <c r="F141" s="120" t="s">
        <v>46</v>
      </c>
      <c r="G141" s="92" t="s">
        <v>406</v>
      </c>
      <c r="H141" s="93" t="s">
        <v>384</v>
      </c>
      <c r="I141" s="91"/>
      <c r="J141" s="120" t="s">
        <v>176</v>
      </c>
    </row>
    <row r="142" spans="1:10" x14ac:dyDescent="0.25">
      <c r="A142" s="27" t="s">
        <v>310</v>
      </c>
      <c r="F142" s="55"/>
      <c r="H142" s="28"/>
    </row>
    <row r="143" spans="1:10" x14ac:dyDescent="0.25">
      <c r="A143" s="29" t="s">
        <v>124</v>
      </c>
      <c r="F143" s="55"/>
      <c r="H143" s="28"/>
    </row>
    <row r="144" spans="1:10" x14ac:dyDescent="0.25">
      <c r="A144" s="27" t="s">
        <v>311</v>
      </c>
      <c r="D144" s="116">
        <v>2000</v>
      </c>
      <c r="E144" s="208">
        <v>2000</v>
      </c>
      <c r="F144" s="116">
        <v>2000</v>
      </c>
      <c r="G144" s="33">
        <v>0</v>
      </c>
      <c r="H144" s="40">
        <v>3000</v>
      </c>
    </row>
    <row r="145" spans="1:10" x14ac:dyDescent="0.25">
      <c r="A145" s="27" t="s">
        <v>125</v>
      </c>
      <c r="D145" s="116">
        <v>7000</v>
      </c>
      <c r="E145" s="208">
        <v>6919</v>
      </c>
      <c r="F145" s="117">
        <v>10000</v>
      </c>
      <c r="G145" s="49">
        <v>767</v>
      </c>
      <c r="H145" s="32">
        <v>15000</v>
      </c>
    </row>
    <row r="146" spans="1:10" x14ac:dyDescent="0.25">
      <c r="A146" s="27" t="s">
        <v>312</v>
      </c>
      <c r="D146" s="116">
        <v>1000</v>
      </c>
      <c r="E146" s="208">
        <v>1019.46</v>
      </c>
      <c r="F146" s="116">
        <v>1500</v>
      </c>
      <c r="G146" s="49">
        <v>0</v>
      </c>
      <c r="H146" s="40">
        <v>2500</v>
      </c>
    </row>
    <row r="147" spans="1:10" x14ac:dyDescent="0.25">
      <c r="A147" s="27" t="s">
        <v>174</v>
      </c>
      <c r="D147" s="116">
        <v>2000</v>
      </c>
      <c r="E147" s="208">
        <v>1950</v>
      </c>
      <c r="F147" s="116">
        <v>2000</v>
      </c>
      <c r="G147" s="33">
        <v>0</v>
      </c>
      <c r="H147" s="40">
        <v>2000</v>
      </c>
    </row>
    <row r="148" spans="1:10" x14ac:dyDescent="0.25">
      <c r="A148" s="27" t="s">
        <v>313</v>
      </c>
      <c r="D148" s="116">
        <v>2500</v>
      </c>
      <c r="E148" s="208">
        <v>2500</v>
      </c>
      <c r="F148" s="116">
        <v>2500</v>
      </c>
      <c r="G148" s="33">
        <v>0</v>
      </c>
      <c r="H148" s="40">
        <v>2500</v>
      </c>
    </row>
    <row r="149" spans="1:10" x14ac:dyDescent="0.25">
      <c r="A149" s="27" t="s">
        <v>126</v>
      </c>
      <c r="D149" s="105">
        <v>220000</v>
      </c>
      <c r="E149" s="208">
        <v>220000</v>
      </c>
      <c r="F149" s="105">
        <v>225000</v>
      </c>
      <c r="G149" s="47">
        <v>228202</v>
      </c>
      <c r="H149" s="48">
        <v>216000</v>
      </c>
    </row>
    <row r="150" spans="1:10" x14ac:dyDescent="0.25">
      <c r="A150" s="27" t="s">
        <v>127</v>
      </c>
      <c r="D150" s="52">
        <v>500</v>
      </c>
      <c r="E150" s="208">
        <v>259.98</v>
      </c>
      <c r="F150" s="52">
        <v>500</v>
      </c>
      <c r="G150" s="34">
        <v>0</v>
      </c>
      <c r="H150" s="41">
        <v>500</v>
      </c>
    </row>
    <row r="151" spans="1:10" x14ac:dyDescent="0.25">
      <c r="A151" s="27" t="s">
        <v>314</v>
      </c>
      <c r="D151" s="117">
        <v>15000</v>
      </c>
      <c r="E151" s="208">
        <v>19176.3</v>
      </c>
      <c r="F151" s="117">
        <v>18000</v>
      </c>
      <c r="G151" s="36">
        <v>5445.96</v>
      </c>
      <c r="H151" s="32">
        <v>30000</v>
      </c>
    </row>
    <row r="152" spans="1:10" x14ac:dyDescent="0.25">
      <c r="A152" s="27" t="s">
        <v>175</v>
      </c>
      <c r="D152" s="117">
        <v>25000</v>
      </c>
      <c r="E152" s="208">
        <v>25074.14</v>
      </c>
      <c r="F152" s="117">
        <v>27000</v>
      </c>
      <c r="G152" s="30">
        <v>21846.63</v>
      </c>
      <c r="H152" s="32">
        <v>27000</v>
      </c>
    </row>
    <row r="153" spans="1:10" x14ac:dyDescent="0.25">
      <c r="C153" s="50" t="s">
        <v>129</v>
      </c>
      <c r="D153" s="107">
        <f t="shared" ref="D153" si="19">SUM(D144:D152)</f>
        <v>275000</v>
      </c>
      <c r="E153" s="38">
        <f t="shared" ref="E153:G153" si="20">SUM(E144:E152)</f>
        <v>278898.88</v>
      </c>
      <c r="F153" s="107">
        <f>SUM(F144:F152)</f>
        <v>288500</v>
      </c>
      <c r="G153" s="107">
        <f t="shared" si="20"/>
        <v>256261.59</v>
      </c>
      <c r="H153" s="107">
        <f>SUM(H144:H152)</f>
        <v>298500</v>
      </c>
      <c r="J153" s="288">
        <f>SUM(H153-F153)/F153</f>
        <v>3.4662045060658578E-2</v>
      </c>
    </row>
    <row r="154" spans="1:10" x14ac:dyDescent="0.25">
      <c r="C154" s="27"/>
      <c r="E154" s="208"/>
      <c r="F154" s="55"/>
      <c r="H154" s="55"/>
    </row>
    <row r="155" spans="1:10" x14ac:dyDescent="0.25">
      <c r="A155" s="212" t="s">
        <v>128</v>
      </c>
      <c r="B155" s="213"/>
      <c r="C155" s="212" t="s">
        <v>315</v>
      </c>
      <c r="D155" s="214">
        <f t="shared" ref="D155" si="21">SUM(D153:D154)</f>
        <v>275000</v>
      </c>
      <c r="E155" s="217">
        <f t="shared" ref="E155:G155" si="22">SUM(E153:E154)</f>
        <v>278898.88</v>
      </c>
      <c r="F155" s="214">
        <f>SUM(F153:F154)</f>
        <v>288500</v>
      </c>
      <c r="G155" s="214">
        <f t="shared" si="22"/>
        <v>256261.59</v>
      </c>
      <c r="H155" s="214">
        <f>SUM(H153:H154)</f>
        <v>298500</v>
      </c>
      <c r="I155" s="213"/>
      <c r="J155" s="290">
        <f>SUM(H155-F155)/F155</f>
        <v>3.4662045060658578E-2</v>
      </c>
    </row>
    <row r="156" spans="1:10" x14ac:dyDescent="0.25">
      <c r="A156" s="122"/>
      <c r="C156" s="27"/>
      <c r="D156" s="47"/>
      <c r="E156" s="208"/>
      <c r="F156" s="47"/>
      <c r="G156" s="47"/>
      <c r="H156" s="47"/>
    </row>
    <row r="157" spans="1:10" x14ac:dyDescent="0.25">
      <c r="C157" s="118" t="s">
        <v>130</v>
      </c>
      <c r="D157" s="119">
        <f>SUM(D34,D97,D136,D155)</f>
        <v>3864561</v>
      </c>
      <c r="E157" s="170">
        <f>SUM(E34,E97,E136,E155)</f>
        <v>3594762.73</v>
      </c>
      <c r="F157" s="119">
        <f>SUM(F34,F97,F136,F155)</f>
        <v>3916599</v>
      </c>
      <c r="G157" s="119">
        <f>SUM(G34,G97,G136,G155)</f>
        <v>2795623.65</v>
      </c>
      <c r="H157" s="119">
        <f>SUM(H34,H97,H136,H155)</f>
        <v>4116577</v>
      </c>
      <c r="I157" s="79"/>
      <c r="J157" s="289">
        <f>SUM(H157-F157)/F157</f>
        <v>5.105909489329901E-2</v>
      </c>
    </row>
    <row r="160" spans="1:10" x14ac:dyDescent="0.25">
      <c r="B160" s="39" t="s">
        <v>223</v>
      </c>
    </row>
    <row r="163" spans="1:10" x14ac:dyDescent="0.25">
      <c r="A163" s="72"/>
      <c r="B163" s="73" t="s">
        <v>68</v>
      </c>
      <c r="C163" s="73" t="s">
        <v>131</v>
      </c>
      <c r="D163" s="75">
        <f>H34</f>
        <v>3434402</v>
      </c>
      <c r="E163" s="72"/>
      <c r="F163" s="72"/>
      <c r="G163" s="72"/>
      <c r="H163" s="72"/>
      <c r="I163" s="72"/>
      <c r="J163" s="72"/>
    </row>
    <row r="164" spans="1:10" x14ac:dyDescent="0.25">
      <c r="A164" s="72"/>
      <c r="B164" s="73" t="s">
        <v>102</v>
      </c>
      <c r="C164" s="73" t="s">
        <v>132</v>
      </c>
      <c r="D164" s="234">
        <f>H97</f>
        <v>319525</v>
      </c>
      <c r="E164" s="72"/>
      <c r="F164" s="72"/>
      <c r="G164" s="72"/>
      <c r="H164" s="72"/>
      <c r="I164" s="72"/>
      <c r="J164" s="72"/>
    </row>
    <row r="165" spans="1:10" x14ac:dyDescent="0.25">
      <c r="A165" s="72"/>
      <c r="B165" s="73" t="s">
        <v>120</v>
      </c>
      <c r="C165" s="73" t="s">
        <v>133</v>
      </c>
      <c r="D165" s="210">
        <f>H136</f>
        <v>64150</v>
      </c>
      <c r="E165" s="72"/>
      <c r="F165" s="72"/>
      <c r="G165" s="72"/>
      <c r="H165" s="72"/>
      <c r="I165" s="72"/>
      <c r="J165" s="72"/>
    </row>
    <row r="166" spans="1:10" x14ac:dyDescent="0.25">
      <c r="A166" s="72"/>
      <c r="B166" s="73" t="s">
        <v>128</v>
      </c>
      <c r="C166" s="73" t="s">
        <v>134</v>
      </c>
      <c r="D166" s="209">
        <f>H155</f>
        <v>298500</v>
      </c>
      <c r="E166" s="72"/>
      <c r="F166" s="72"/>
      <c r="G166" s="72"/>
      <c r="H166" s="72"/>
      <c r="I166" s="72"/>
      <c r="J166" s="72"/>
    </row>
    <row r="167" spans="1:10" x14ac:dyDescent="0.25">
      <c r="A167" s="72"/>
      <c r="B167" s="73"/>
      <c r="C167" s="73"/>
      <c r="D167" s="72"/>
      <c r="E167" s="72"/>
      <c r="F167" s="72"/>
      <c r="G167" s="72"/>
      <c r="H167" s="72"/>
      <c r="I167" s="72"/>
      <c r="J167" s="72"/>
    </row>
    <row r="168" spans="1:10" x14ac:dyDescent="0.25">
      <c r="A168" s="72"/>
      <c r="B168" s="72"/>
      <c r="C168" s="73" t="s">
        <v>135</v>
      </c>
      <c r="D168" s="75">
        <f>SUM(D163:D167)</f>
        <v>4116577</v>
      </c>
      <c r="E168" s="72" t="s">
        <v>416</v>
      </c>
      <c r="F168" s="140"/>
      <c r="G168" s="72"/>
      <c r="H168" s="140">
        <f>SUM(H157-F157)</f>
        <v>199978</v>
      </c>
      <c r="I168" s="72"/>
      <c r="J168" s="72"/>
    </row>
    <row r="171" spans="1:10" x14ac:dyDescent="0.25">
      <c r="C171" s="114"/>
    </row>
  </sheetData>
  <pageMargins left="0.7" right="0.7" top="0.75" bottom="0.75" header="0.3" footer="0.3"/>
  <pageSetup orientation="landscape" horizontalDpi="4294967293" verticalDpi="4294967293" r:id="rId1"/>
  <ignoredErrors>
    <ignoredError sqref="E53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14"/>
  <sheetViews>
    <sheetView workbookViewId="0">
      <selection sqref="A1:I1048576"/>
    </sheetView>
  </sheetViews>
  <sheetFormatPr defaultRowHeight="15" x14ac:dyDescent="0.25"/>
  <cols>
    <col min="1" max="1" width="17.42578125" customWidth="1"/>
    <col min="2" max="2" width="17.140625" customWidth="1"/>
    <col min="3" max="4" width="13.140625" customWidth="1"/>
    <col min="5" max="5" width="12.7109375" customWidth="1" collapsed="1"/>
    <col min="6" max="6" width="13.140625" customWidth="1"/>
    <col min="7" max="7" width="12.7109375" customWidth="1" collapsed="1"/>
    <col min="8" max="8" width="2.85546875" customWidth="1" collapsed="1"/>
    <col min="9" max="9" width="11.5703125" customWidth="1" collapsed="1"/>
    <col min="10" max="10" width="2.85546875" customWidth="1" collapsed="1"/>
    <col min="11" max="11" width="14.85546875" customWidth="1"/>
    <col min="12" max="12" width="17.140625" customWidth="1"/>
    <col min="13" max="17" width="12.7109375" customWidth="1"/>
    <col min="18" max="18" width="2.85546875" customWidth="1"/>
    <col min="19" max="19" width="11.5703125" customWidth="1"/>
  </cols>
  <sheetData>
    <row r="1" spans="1:19" x14ac:dyDescent="0.25">
      <c r="A1" s="17" t="s">
        <v>42</v>
      </c>
      <c r="D1" s="18" t="s">
        <v>43</v>
      </c>
      <c r="E1" s="19"/>
      <c r="G1" s="19" t="s">
        <v>138</v>
      </c>
      <c r="H1" s="20"/>
      <c r="K1" s="17" t="s">
        <v>42</v>
      </c>
      <c r="N1" s="18" t="s">
        <v>43</v>
      </c>
      <c r="R1" s="20"/>
    </row>
    <row r="2" spans="1:19" x14ac:dyDescent="0.25">
      <c r="A2" s="241">
        <f ca="1">TODAY()</f>
        <v>43955</v>
      </c>
      <c r="H2" s="20"/>
      <c r="K2" s="241">
        <f ca="1">+TODAY()</f>
        <v>43955</v>
      </c>
      <c r="R2" s="20"/>
    </row>
    <row r="3" spans="1:19" x14ac:dyDescent="0.25">
      <c r="D3" s="21" t="s">
        <v>44</v>
      </c>
      <c r="N3" s="21" t="s">
        <v>136</v>
      </c>
    </row>
    <row r="4" spans="1:19" x14ac:dyDescent="0.25">
      <c r="C4" s="86">
        <v>2017</v>
      </c>
      <c r="D4" s="86">
        <v>2017</v>
      </c>
      <c r="E4" s="221">
        <v>2018</v>
      </c>
      <c r="F4" s="86">
        <v>2018</v>
      </c>
      <c r="G4" s="88">
        <v>2019</v>
      </c>
      <c r="H4" s="91"/>
      <c r="I4" s="91" t="s">
        <v>45</v>
      </c>
      <c r="M4" s="86">
        <v>2017</v>
      </c>
      <c r="N4" s="86">
        <v>2017</v>
      </c>
      <c r="O4" s="221">
        <v>2018</v>
      </c>
      <c r="P4" s="86">
        <v>2018</v>
      </c>
      <c r="Q4" s="88">
        <v>2019</v>
      </c>
      <c r="R4" s="91"/>
      <c r="S4" s="91" t="s">
        <v>45</v>
      </c>
    </row>
    <row r="5" spans="1:19" x14ac:dyDescent="0.25">
      <c r="C5" s="21" t="s">
        <v>46</v>
      </c>
      <c r="D5" s="21" t="s">
        <v>47</v>
      </c>
      <c r="E5" s="120" t="s">
        <v>46</v>
      </c>
      <c r="F5" s="92" t="s">
        <v>406</v>
      </c>
      <c r="G5" s="93" t="s">
        <v>384</v>
      </c>
      <c r="H5" s="91"/>
      <c r="I5" s="120" t="s">
        <v>176</v>
      </c>
      <c r="M5" s="21" t="s">
        <v>46</v>
      </c>
      <c r="N5" s="21" t="s">
        <v>47</v>
      </c>
      <c r="O5" s="120" t="s">
        <v>46</v>
      </c>
      <c r="P5" s="92" t="s">
        <v>406</v>
      </c>
      <c r="Q5" s="93" t="s">
        <v>384</v>
      </c>
      <c r="R5" s="91"/>
      <c r="S5" s="120" t="s">
        <v>176</v>
      </c>
    </row>
    <row r="6" spans="1:19" x14ac:dyDescent="0.25">
      <c r="A6" s="27" t="s">
        <v>316</v>
      </c>
      <c r="E6" s="55"/>
      <c r="G6" s="28"/>
      <c r="K6" s="27" t="s">
        <v>317</v>
      </c>
      <c r="Q6" s="28"/>
    </row>
    <row r="7" spans="1:19" x14ac:dyDescent="0.25">
      <c r="A7" s="29" t="s">
        <v>51</v>
      </c>
      <c r="E7" s="55"/>
      <c r="G7" s="28"/>
      <c r="K7" s="27" t="s">
        <v>318</v>
      </c>
      <c r="M7" s="47">
        <v>160000</v>
      </c>
      <c r="N7" s="208">
        <v>160116.1</v>
      </c>
      <c r="O7" s="105">
        <v>160000</v>
      </c>
      <c r="P7" s="47">
        <v>154835.54</v>
      </c>
      <c r="Q7" s="48">
        <v>160000</v>
      </c>
    </row>
    <row r="8" spans="1:19" x14ac:dyDescent="0.25">
      <c r="A8" s="27" t="s">
        <v>52</v>
      </c>
      <c r="C8" s="166">
        <v>58323</v>
      </c>
      <c r="D8" s="208">
        <v>58323</v>
      </c>
      <c r="E8" s="117">
        <v>60300</v>
      </c>
      <c r="F8" s="66">
        <v>46384</v>
      </c>
      <c r="G8" s="32">
        <v>63420</v>
      </c>
      <c r="K8" s="27" t="s">
        <v>319</v>
      </c>
      <c r="M8" s="30">
        <v>43000</v>
      </c>
      <c r="N8" s="208">
        <v>36384</v>
      </c>
      <c r="O8" s="117">
        <v>40000</v>
      </c>
      <c r="P8" s="30">
        <v>32363</v>
      </c>
      <c r="Q8" s="32">
        <v>40000</v>
      </c>
    </row>
    <row r="9" spans="1:19" x14ac:dyDescent="0.25">
      <c r="A9" s="27" t="s">
        <v>148</v>
      </c>
      <c r="C9" s="166">
        <v>82453</v>
      </c>
      <c r="D9" s="208">
        <v>88433.03</v>
      </c>
      <c r="E9" s="117">
        <v>84640</v>
      </c>
      <c r="F9" s="66">
        <v>63538.84</v>
      </c>
      <c r="G9" s="32">
        <v>90938</v>
      </c>
      <c r="L9" s="50" t="s">
        <v>320</v>
      </c>
      <c r="M9" s="253">
        <f t="shared" ref="M9:P9" si="0">SUM(M7:M8)</f>
        <v>203000</v>
      </c>
      <c r="N9" s="253">
        <f t="shared" si="0"/>
        <v>196500.1</v>
      </c>
      <c r="O9" s="253">
        <f t="shared" si="0"/>
        <v>200000</v>
      </c>
      <c r="P9" s="253">
        <f t="shared" si="0"/>
        <v>187198.54</v>
      </c>
      <c r="Q9" s="253">
        <f>SUM(Q7:Q8)</f>
        <v>200000</v>
      </c>
    </row>
    <row r="10" spans="1:19" x14ac:dyDescent="0.25">
      <c r="A10" s="27" t="s">
        <v>149</v>
      </c>
      <c r="C10" s="166">
        <v>1500</v>
      </c>
      <c r="D10" s="208">
        <v>85.71</v>
      </c>
      <c r="E10" s="166">
        <v>1500</v>
      </c>
      <c r="F10" s="66">
        <v>0</v>
      </c>
      <c r="G10" s="102">
        <v>1600</v>
      </c>
    </row>
    <row r="11" spans="1:19" x14ac:dyDescent="0.25">
      <c r="A11" s="27" t="s">
        <v>182</v>
      </c>
      <c r="C11" s="166">
        <v>65000</v>
      </c>
      <c r="D11" s="208">
        <v>50940</v>
      </c>
      <c r="E11" s="166">
        <v>65000</v>
      </c>
      <c r="F11" s="66">
        <v>44312.92</v>
      </c>
      <c r="G11" s="102">
        <v>65975</v>
      </c>
      <c r="L11" s="118" t="s">
        <v>145</v>
      </c>
      <c r="M11" s="128">
        <f t="shared" ref="M11:P11" si="1">SUM(M9)</f>
        <v>203000</v>
      </c>
      <c r="N11" s="128">
        <f t="shared" si="1"/>
        <v>196500.1</v>
      </c>
      <c r="O11" s="128">
        <f t="shared" si="1"/>
        <v>200000</v>
      </c>
      <c r="P11" s="128">
        <f t="shared" si="1"/>
        <v>187198.54</v>
      </c>
      <c r="Q11" s="128">
        <f>SUM(Q9)</f>
        <v>200000</v>
      </c>
      <c r="R11" s="79"/>
      <c r="S11" s="284">
        <f>SUM(Q11-O11)/O11</f>
        <v>0</v>
      </c>
    </row>
    <row r="12" spans="1:19" x14ac:dyDescent="0.25">
      <c r="A12" s="27"/>
      <c r="B12" s="50" t="s">
        <v>51</v>
      </c>
      <c r="C12" s="38">
        <f>SUM(C8:C11)</f>
        <v>207276</v>
      </c>
      <c r="D12" s="38">
        <f>SUM(D8:D11)</f>
        <v>197781.74</v>
      </c>
      <c r="E12" s="38">
        <f>SUM(E8:E11)</f>
        <v>211440</v>
      </c>
      <c r="F12" s="38">
        <f>SUM(F8:F11)</f>
        <v>154235.76</v>
      </c>
      <c r="G12" s="38">
        <f>SUM(G8:G11)</f>
        <v>221933</v>
      </c>
      <c r="I12" s="283">
        <f>SUM(G12-E12)/E12</f>
        <v>4.9626371547483922E-2</v>
      </c>
    </row>
    <row r="13" spans="1:19" x14ac:dyDescent="0.25">
      <c r="A13" s="27"/>
      <c r="C13" s="66"/>
      <c r="D13" s="208"/>
      <c r="E13" s="166"/>
      <c r="F13" s="66"/>
      <c r="G13" s="102"/>
    </row>
    <row r="14" spans="1:19" x14ac:dyDescent="0.25">
      <c r="A14" s="29" t="s">
        <v>58</v>
      </c>
      <c r="C14" s="53"/>
      <c r="D14" s="208"/>
      <c r="E14" s="175"/>
      <c r="F14" s="53"/>
      <c r="G14" s="172"/>
    </row>
    <row r="15" spans="1:19" x14ac:dyDescent="0.25">
      <c r="A15" s="27" t="s">
        <v>59</v>
      </c>
      <c r="C15" s="166">
        <v>3500</v>
      </c>
      <c r="D15" s="208">
        <v>3218.04</v>
      </c>
      <c r="E15" s="116">
        <v>3540</v>
      </c>
      <c r="F15" s="66">
        <v>2329.56</v>
      </c>
      <c r="G15" s="40">
        <v>3895</v>
      </c>
    </row>
    <row r="16" spans="1:19" x14ac:dyDescent="0.25">
      <c r="A16" s="27" t="s">
        <v>60</v>
      </c>
      <c r="C16" s="166">
        <v>29550</v>
      </c>
      <c r="D16" s="208">
        <v>25531.62</v>
      </c>
      <c r="E16" s="117">
        <v>28595</v>
      </c>
      <c r="F16" s="66">
        <v>21023.86</v>
      </c>
      <c r="G16" s="32">
        <v>28600</v>
      </c>
    </row>
    <row r="17" spans="1:9" x14ac:dyDescent="0.25">
      <c r="A17" s="27" t="s">
        <v>61</v>
      </c>
      <c r="C17" s="166">
        <v>500</v>
      </c>
      <c r="D17" s="208">
        <v>925.84</v>
      </c>
      <c r="E17" s="52">
        <v>500</v>
      </c>
      <c r="F17" s="66">
        <v>800</v>
      </c>
      <c r="G17" s="41">
        <v>1000</v>
      </c>
    </row>
    <row r="18" spans="1:9" x14ac:dyDescent="0.25">
      <c r="A18" s="27" t="s">
        <v>62</v>
      </c>
      <c r="B18" s="182"/>
      <c r="C18" s="166">
        <v>200</v>
      </c>
      <c r="D18" s="208">
        <v>0</v>
      </c>
      <c r="E18" s="52">
        <v>200</v>
      </c>
      <c r="F18" s="66">
        <v>0</v>
      </c>
      <c r="G18" s="41">
        <v>200</v>
      </c>
    </row>
    <row r="19" spans="1:9" x14ac:dyDescent="0.25">
      <c r="A19" s="27" t="s">
        <v>63</v>
      </c>
      <c r="C19" s="166">
        <v>11180</v>
      </c>
      <c r="D19" s="208">
        <v>3308.27</v>
      </c>
      <c r="E19" s="116">
        <v>13865</v>
      </c>
      <c r="F19" s="66">
        <v>936.48</v>
      </c>
      <c r="G19" s="40">
        <v>12470</v>
      </c>
    </row>
    <row r="20" spans="1:9" x14ac:dyDescent="0.25">
      <c r="A20" s="27" t="s">
        <v>64</v>
      </c>
      <c r="C20" s="166">
        <v>0</v>
      </c>
      <c r="D20" s="208">
        <v>0</v>
      </c>
      <c r="E20" s="116">
        <v>1080</v>
      </c>
      <c r="F20" s="66">
        <v>0</v>
      </c>
      <c r="G20" s="40">
        <v>1180</v>
      </c>
    </row>
    <row r="21" spans="1:9" x14ac:dyDescent="0.25">
      <c r="A21" s="27" t="s">
        <v>65</v>
      </c>
      <c r="C21" s="166">
        <v>10412</v>
      </c>
      <c r="D21" s="208">
        <v>11086.03</v>
      </c>
      <c r="E21" s="117">
        <v>11160</v>
      </c>
      <c r="F21" s="66">
        <v>7925.7</v>
      </c>
      <c r="G21" s="32">
        <v>12470</v>
      </c>
    </row>
    <row r="22" spans="1:9" x14ac:dyDescent="0.25">
      <c r="A22" s="27" t="s">
        <v>66</v>
      </c>
      <c r="C22" s="166">
        <v>15857</v>
      </c>
      <c r="D22" s="208">
        <v>14419.92</v>
      </c>
      <c r="E22" s="117">
        <v>16257</v>
      </c>
      <c r="F22" s="66">
        <v>11282.1</v>
      </c>
      <c r="G22" s="32">
        <v>16986</v>
      </c>
    </row>
    <row r="23" spans="1:9" x14ac:dyDescent="0.25">
      <c r="B23" s="50" t="s">
        <v>226</v>
      </c>
      <c r="C23" s="38">
        <f t="shared" ref="C23" si="2">SUM(C15:C22)</f>
        <v>71199</v>
      </c>
      <c r="D23" s="38">
        <f>SUM(D15:D22)</f>
        <v>58489.719999999994</v>
      </c>
      <c r="E23" s="38">
        <f>SUM(E15:E22)</f>
        <v>75197</v>
      </c>
      <c r="F23" s="38">
        <f>SUM(F15:F22)</f>
        <v>44297.7</v>
      </c>
      <c r="G23" s="38">
        <f>SUM(G15:G22)</f>
        <v>76801</v>
      </c>
      <c r="I23" s="283">
        <f>SUM(G23-E23)/E23</f>
        <v>2.133063819035334E-2</v>
      </c>
    </row>
    <row r="24" spans="1:9" x14ac:dyDescent="0.25">
      <c r="B24" s="45"/>
      <c r="C24" s="166"/>
      <c r="D24" s="166"/>
      <c r="E24" s="166"/>
      <c r="F24" s="166"/>
      <c r="G24" s="166"/>
      <c r="I24" s="181"/>
    </row>
    <row r="25" spans="1:9" x14ac:dyDescent="0.25">
      <c r="A25" s="212" t="s">
        <v>68</v>
      </c>
      <c r="B25" s="212" t="s">
        <v>57</v>
      </c>
      <c r="C25" s="217">
        <f t="shared" ref="C25" si="3">SUM(C12+C23)</f>
        <v>278475</v>
      </c>
      <c r="D25" s="217">
        <f>SUM(D12+D23)</f>
        <v>256271.46</v>
      </c>
      <c r="E25" s="217">
        <f>SUM(E12+E23)</f>
        <v>286637</v>
      </c>
      <c r="F25" s="217">
        <f>SUM(F12+F23)</f>
        <v>198533.46000000002</v>
      </c>
      <c r="G25" s="217">
        <f>SUM(G12+G23)</f>
        <v>298734</v>
      </c>
      <c r="H25" s="72"/>
      <c r="I25" s="285">
        <f>SUM(G25-E25)/E25</f>
        <v>4.2203204750259037E-2</v>
      </c>
    </row>
    <row r="26" spans="1:9" x14ac:dyDescent="0.25">
      <c r="A26" s="45"/>
      <c r="B26" s="29"/>
      <c r="C26" s="111"/>
      <c r="D26" s="208"/>
      <c r="E26" s="46"/>
      <c r="F26" s="111"/>
      <c r="G26" s="46"/>
      <c r="I26" s="183"/>
    </row>
    <row r="35" spans="1:9" x14ac:dyDescent="0.25">
      <c r="A35" s="17" t="s">
        <v>42</v>
      </c>
      <c r="D35" s="18" t="s">
        <v>43</v>
      </c>
      <c r="E35" s="19"/>
      <c r="G35" s="19" t="s">
        <v>154</v>
      </c>
      <c r="H35" s="20"/>
    </row>
    <row r="36" spans="1:9" x14ac:dyDescent="0.25">
      <c r="A36" s="17"/>
      <c r="H36" s="20"/>
    </row>
    <row r="37" spans="1:9" x14ac:dyDescent="0.25">
      <c r="D37" s="21" t="s">
        <v>44</v>
      </c>
    </row>
    <row r="38" spans="1:9" x14ac:dyDescent="0.25">
      <c r="C38" s="86">
        <v>2017</v>
      </c>
      <c r="D38" s="86">
        <v>2017</v>
      </c>
      <c r="E38" s="221">
        <v>2018</v>
      </c>
      <c r="F38" s="86">
        <v>2018</v>
      </c>
      <c r="G38" s="88">
        <v>2019</v>
      </c>
      <c r="H38" s="91"/>
      <c r="I38" s="91" t="s">
        <v>45</v>
      </c>
    </row>
    <row r="39" spans="1:9" x14ac:dyDescent="0.25">
      <c r="C39" s="21" t="s">
        <v>46</v>
      </c>
      <c r="D39" s="21" t="s">
        <v>47</v>
      </c>
      <c r="E39" s="120" t="s">
        <v>46</v>
      </c>
      <c r="F39" s="92" t="s">
        <v>406</v>
      </c>
      <c r="G39" s="93" t="s">
        <v>384</v>
      </c>
      <c r="H39" s="91"/>
      <c r="I39" s="120" t="s">
        <v>176</v>
      </c>
    </row>
    <row r="40" spans="1:9" x14ac:dyDescent="0.25">
      <c r="A40" s="27" t="s">
        <v>321</v>
      </c>
      <c r="D40" s="208"/>
      <c r="E40" s="55"/>
      <c r="G40" s="28"/>
    </row>
    <row r="41" spans="1:9" x14ac:dyDescent="0.25">
      <c r="A41" s="29" t="s">
        <v>78</v>
      </c>
      <c r="D41" s="208"/>
      <c r="E41" s="55"/>
      <c r="G41" s="28"/>
    </row>
    <row r="42" spans="1:9" x14ac:dyDescent="0.25">
      <c r="A42" s="27" t="s">
        <v>386</v>
      </c>
      <c r="C42" s="116">
        <v>8000</v>
      </c>
      <c r="D42" s="208">
        <v>6133.78</v>
      </c>
      <c r="E42" s="116">
        <v>8000</v>
      </c>
      <c r="F42" s="36">
        <v>4575.59</v>
      </c>
      <c r="G42" s="40">
        <v>8000</v>
      </c>
    </row>
    <row r="43" spans="1:9" x14ac:dyDescent="0.25">
      <c r="A43" s="27" t="s">
        <v>385</v>
      </c>
      <c r="C43" s="116">
        <v>1200</v>
      </c>
      <c r="D43" s="208">
        <v>776.38</v>
      </c>
      <c r="E43" s="116">
        <v>1200</v>
      </c>
      <c r="F43" s="34">
        <v>491.8</v>
      </c>
      <c r="G43" s="40">
        <v>1200</v>
      </c>
    </row>
    <row r="44" spans="1:9" x14ac:dyDescent="0.25">
      <c r="A44" s="27" t="s">
        <v>389</v>
      </c>
      <c r="C44" s="116">
        <v>1500</v>
      </c>
      <c r="D44" s="208">
        <v>865.35</v>
      </c>
      <c r="E44" s="116">
        <v>1500</v>
      </c>
      <c r="F44" s="36">
        <v>1384.59</v>
      </c>
      <c r="G44" s="40">
        <v>1500</v>
      </c>
    </row>
    <row r="45" spans="1:9" x14ac:dyDescent="0.25">
      <c r="A45" s="27" t="s">
        <v>322</v>
      </c>
      <c r="C45" s="116">
        <v>1500</v>
      </c>
      <c r="D45" s="208">
        <v>1104.18</v>
      </c>
      <c r="E45" s="116">
        <v>1500</v>
      </c>
      <c r="F45" s="34">
        <v>862.9</v>
      </c>
      <c r="G45" s="40">
        <v>1500</v>
      </c>
    </row>
    <row r="46" spans="1:9" x14ac:dyDescent="0.25">
      <c r="B46" s="50" t="s">
        <v>215</v>
      </c>
      <c r="C46" s="54">
        <f t="shared" ref="C46" si="4">SUM(C42:C45)</f>
        <v>12200</v>
      </c>
      <c r="D46" s="38">
        <f t="shared" ref="D46:F46" si="5">SUM(D42:D45)</f>
        <v>8879.69</v>
      </c>
      <c r="E46" s="54">
        <f>SUM(E42:E45)</f>
        <v>12200</v>
      </c>
      <c r="F46" s="54">
        <f t="shared" si="5"/>
        <v>7314.88</v>
      </c>
      <c r="G46" s="54">
        <f>SUM(G42:G45)</f>
        <v>12200</v>
      </c>
      <c r="I46" s="283">
        <f>SUM(G46-E46)/E46</f>
        <v>0</v>
      </c>
    </row>
    <row r="47" spans="1:9" x14ac:dyDescent="0.25">
      <c r="A47" s="29" t="s">
        <v>80</v>
      </c>
      <c r="E47" s="55"/>
      <c r="G47" s="28"/>
    </row>
    <row r="48" spans="1:9" x14ac:dyDescent="0.25">
      <c r="A48" s="27" t="s">
        <v>82</v>
      </c>
      <c r="C48" s="116">
        <v>3500</v>
      </c>
      <c r="D48" s="208">
        <v>3238.9</v>
      </c>
      <c r="E48" s="116">
        <v>3500</v>
      </c>
      <c r="F48" s="36">
        <v>2181.14</v>
      </c>
      <c r="G48" s="40">
        <v>3500</v>
      </c>
    </row>
    <row r="49" spans="1:9" x14ac:dyDescent="0.25">
      <c r="A49" s="27" t="s">
        <v>161</v>
      </c>
      <c r="C49" s="222">
        <v>75</v>
      </c>
      <c r="D49" s="208">
        <v>106.33</v>
      </c>
      <c r="E49" s="222">
        <v>75</v>
      </c>
      <c r="F49" s="49">
        <v>88.99</v>
      </c>
      <c r="G49" s="112">
        <v>75</v>
      </c>
    </row>
    <row r="50" spans="1:9" x14ac:dyDescent="0.25">
      <c r="B50" s="50" t="s">
        <v>80</v>
      </c>
      <c r="C50" s="43">
        <f>SUM(C48:C49)</f>
        <v>3575</v>
      </c>
      <c r="D50" s="38">
        <f>SUM(D48:D49)</f>
        <v>3345.23</v>
      </c>
      <c r="E50" s="43">
        <f>SUM(E48:E49)</f>
        <v>3575</v>
      </c>
      <c r="F50" s="43">
        <f>SUM(F48:F49)</f>
        <v>2270.1299999999997</v>
      </c>
      <c r="G50" s="43">
        <f>SUM(G48:G49)</f>
        <v>3575</v>
      </c>
      <c r="I50" s="283">
        <f>SUM(G50-E50)/E50</f>
        <v>0</v>
      </c>
    </row>
    <row r="51" spans="1:9" x14ac:dyDescent="0.25">
      <c r="A51" s="29" t="s">
        <v>86</v>
      </c>
      <c r="D51" s="208"/>
      <c r="E51" s="55"/>
      <c r="G51" s="28"/>
    </row>
    <row r="52" spans="1:9" x14ac:dyDescent="0.25">
      <c r="A52" s="27" t="s">
        <v>299</v>
      </c>
      <c r="C52" s="34">
        <v>150</v>
      </c>
      <c r="D52" s="208">
        <v>0</v>
      </c>
      <c r="E52" s="52">
        <v>150</v>
      </c>
      <c r="F52" s="33">
        <v>0</v>
      </c>
      <c r="G52" s="41">
        <v>150</v>
      </c>
    </row>
    <row r="53" spans="1:9" x14ac:dyDescent="0.25">
      <c r="A53" s="27" t="s">
        <v>88</v>
      </c>
      <c r="C53" s="34">
        <v>500</v>
      </c>
      <c r="D53" s="208">
        <v>0</v>
      </c>
      <c r="E53" s="52">
        <v>500</v>
      </c>
      <c r="F53" s="33">
        <v>0</v>
      </c>
      <c r="G53" s="41">
        <v>500</v>
      </c>
    </row>
    <row r="54" spans="1:9" x14ac:dyDescent="0.25">
      <c r="B54" s="50" t="s">
        <v>166</v>
      </c>
      <c r="C54" s="51">
        <f t="shared" ref="C54" si="6">SUM(C52:C53)</f>
        <v>650</v>
      </c>
      <c r="D54" s="38">
        <f t="shared" ref="D54:F54" si="7">SUM(D52:D53)</f>
        <v>0</v>
      </c>
      <c r="E54" s="51">
        <f>SUM(E52:E53)</f>
        <v>650</v>
      </c>
      <c r="F54" s="51">
        <f t="shared" si="7"/>
        <v>0</v>
      </c>
      <c r="G54" s="51">
        <f>SUM(G52:G53)</f>
        <v>650</v>
      </c>
      <c r="I54" s="283">
        <f>SUM(G54-E54)/E54</f>
        <v>0</v>
      </c>
    </row>
    <row r="55" spans="1:9" x14ac:dyDescent="0.25">
      <c r="B55" s="27"/>
      <c r="D55" s="208"/>
      <c r="E55" s="55"/>
      <c r="G55" s="28"/>
    </row>
    <row r="56" spans="1:9" x14ac:dyDescent="0.25">
      <c r="A56" s="29" t="s">
        <v>90</v>
      </c>
      <c r="D56" s="208"/>
      <c r="E56" s="55"/>
      <c r="G56" s="28"/>
    </row>
    <row r="57" spans="1:9" x14ac:dyDescent="0.25">
      <c r="A57" s="27" t="s">
        <v>91</v>
      </c>
      <c r="C57" s="52">
        <v>100</v>
      </c>
      <c r="D57" s="208">
        <v>0</v>
      </c>
      <c r="E57" s="52">
        <v>100</v>
      </c>
      <c r="F57" s="33">
        <v>0</v>
      </c>
      <c r="G57" s="41">
        <v>100</v>
      </c>
    </row>
    <row r="58" spans="1:9" x14ac:dyDescent="0.25">
      <c r="A58" s="27" t="s">
        <v>167</v>
      </c>
      <c r="C58" s="52">
        <v>500</v>
      </c>
      <c r="D58" s="208">
        <v>376</v>
      </c>
      <c r="E58" s="52">
        <v>500</v>
      </c>
      <c r="F58" s="34">
        <v>394</v>
      </c>
      <c r="G58" s="41">
        <v>500</v>
      </c>
    </row>
    <row r="59" spans="1:9" x14ac:dyDescent="0.25">
      <c r="A59" s="27" t="s">
        <v>93</v>
      </c>
      <c r="C59" s="116">
        <v>7500</v>
      </c>
      <c r="D59" s="208">
        <v>7149.87</v>
      </c>
      <c r="E59" s="116">
        <v>7500</v>
      </c>
      <c r="F59" s="36">
        <v>4901.72</v>
      </c>
      <c r="G59" s="40">
        <v>7500</v>
      </c>
    </row>
    <row r="60" spans="1:9" x14ac:dyDescent="0.25">
      <c r="B60" s="50" t="s">
        <v>95</v>
      </c>
      <c r="C60" s="43">
        <f t="shared" ref="C60" si="8">SUM(C57:C59)</f>
        <v>8100</v>
      </c>
      <c r="D60" s="38">
        <f t="shared" ref="D60:F60" si="9">SUM(D57:D59)</f>
        <v>7525.87</v>
      </c>
      <c r="E60" s="43">
        <f>SUM(E57:E59)</f>
        <v>8100</v>
      </c>
      <c r="F60" s="43">
        <f t="shared" si="9"/>
        <v>5295.72</v>
      </c>
      <c r="G60" s="43">
        <f>SUM(G57:G59)</f>
        <v>8100</v>
      </c>
      <c r="I60" s="283">
        <f>SUM(G60-E60)/E60</f>
        <v>0</v>
      </c>
    </row>
    <row r="61" spans="1:9" x14ac:dyDescent="0.25">
      <c r="B61" s="27"/>
      <c r="D61" s="208"/>
      <c r="E61" s="55"/>
      <c r="G61" s="28"/>
    </row>
    <row r="62" spans="1:9" x14ac:dyDescent="0.25">
      <c r="A62" s="29" t="s">
        <v>98</v>
      </c>
      <c r="D62" s="208"/>
      <c r="E62" s="55"/>
      <c r="G62" s="28"/>
    </row>
    <row r="63" spans="1:9" x14ac:dyDescent="0.25">
      <c r="A63" s="27" t="s">
        <v>245</v>
      </c>
      <c r="C63" s="222">
        <v>50</v>
      </c>
      <c r="D63" s="208">
        <v>0</v>
      </c>
      <c r="E63" s="222">
        <v>50</v>
      </c>
      <c r="F63" s="33">
        <v>0</v>
      </c>
      <c r="G63" s="112">
        <v>50</v>
      </c>
    </row>
    <row r="64" spans="1:9" x14ac:dyDescent="0.25">
      <c r="A64" s="27" t="s">
        <v>99</v>
      </c>
      <c r="C64" s="52">
        <v>150</v>
      </c>
      <c r="D64" s="208">
        <v>0</v>
      </c>
      <c r="E64" s="52">
        <v>150</v>
      </c>
      <c r="F64" s="49">
        <v>0</v>
      </c>
      <c r="G64" s="41">
        <v>150</v>
      </c>
    </row>
    <row r="65" spans="1:9" x14ac:dyDescent="0.25">
      <c r="A65" s="27" t="s">
        <v>100</v>
      </c>
      <c r="C65" s="52">
        <v>500</v>
      </c>
      <c r="D65" s="208">
        <v>123.5</v>
      </c>
      <c r="E65" s="52">
        <v>500</v>
      </c>
      <c r="F65" s="34">
        <v>220</v>
      </c>
      <c r="G65" s="41">
        <v>500</v>
      </c>
    </row>
    <row r="66" spans="1:9" x14ac:dyDescent="0.25">
      <c r="B66" s="50" t="s">
        <v>217</v>
      </c>
      <c r="C66" s="51">
        <f t="shared" ref="C66" si="10">SUM(C63:C65)</f>
        <v>700</v>
      </c>
      <c r="D66" s="38">
        <f t="shared" ref="D66:F66" si="11">SUM(D63:D65)</f>
        <v>123.5</v>
      </c>
      <c r="E66" s="51">
        <f>SUM(E63:E65)</f>
        <v>700</v>
      </c>
      <c r="F66" s="51">
        <f t="shared" si="11"/>
        <v>220</v>
      </c>
      <c r="G66" s="51">
        <f>SUM(G63:G65)</f>
        <v>700</v>
      </c>
      <c r="I66" s="283">
        <f>SUM(G66-E66)/E66</f>
        <v>0</v>
      </c>
    </row>
    <row r="67" spans="1:9" x14ac:dyDescent="0.25">
      <c r="B67" s="27"/>
      <c r="D67" s="208"/>
      <c r="E67" s="55"/>
      <c r="G67" s="55"/>
    </row>
    <row r="68" spans="1:9" x14ac:dyDescent="0.25">
      <c r="A68" s="212" t="s">
        <v>102</v>
      </c>
      <c r="B68" s="212" t="s">
        <v>103</v>
      </c>
      <c r="C68" s="215">
        <f>SUM(C46,C50,C54,C60,C66)</f>
        <v>25225</v>
      </c>
      <c r="D68" s="217">
        <f>SUM(D46,D50,D54,D60,D66)</f>
        <v>19874.29</v>
      </c>
      <c r="E68" s="215">
        <f>SUM(E46,E50,E54,E60,E66)</f>
        <v>25225</v>
      </c>
      <c r="F68" s="215">
        <f>SUM(F46,F50,F54,F60,F66)</f>
        <v>15100.73</v>
      </c>
      <c r="G68" s="215">
        <f>SUM(G46,G50,G54,G60,G66)</f>
        <v>25225</v>
      </c>
      <c r="H68" s="213"/>
      <c r="I68" s="285">
        <f>SUM(G68-E68)/E68</f>
        <v>0</v>
      </c>
    </row>
    <row r="69" spans="1:9" x14ac:dyDescent="0.25">
      <c r="A69" s="17" t="s">
        <v>42</v>
      </c>
      <c r="D69" s="18" t="s">
        <v>43</v>
      </c>
      <c r="E69" s="19"/>
      <c r="G69" s="19" t="s">
        <v>96</v>
      </c>
      <c r="H69" s="20"/>
    </row>
    <row r="70" spans="1:9" x14ac:dyDescent="0.25">
      <c r="D70" s="21" t="s">
        <v>44</v>
      </c>
    </row>
    <row r="71" spans="1:9" x14ac:dyDescent="0.25">
      <c r="C71" s="86">
        <v>2017</v>
      </c>
      <c r="D71" s="86">
        <v>2017</v>
      </c>
      <c r="E71" s="221">
        <v>2018</v>
      </c>
      <c r="F71" s="86">
        <v>2018</v>
      </c>
      <c r="G71" s="88">
        <v>2019</v>
      </c>
      <c r="H71" s="91"/>
      <c r="I71" s="91" t="s">
        <v>45</v>
      </c>
    </row>
    <row r="72" spans="1:9" x14ac:dyDescent="0.25">
      <c r="C72" s="21" t="s">
        <v>46</v>
      </c>
      <c r="D72" s="21" t="s">
        <v>47</v>
      </c>
      <c r="E72" s="120" t="s">
        <v>46</v>
      </c>
      <c r="F72" s="92" t="s">
        <v>406</v>
      </c>
      <c r="G72" s="93" t="s">
        <v>384</v>
      </c>
      <c r="H72" s="91"/>
      <c r="I72" s="120" t="s">
        <v>176</v>
      </c>
    </row>
    <row r="73" spans="1:9" x14ac:dyDescent="0.25">
      <c r="A73" s="27" t="s">
        <v>323</v>
      </c>
      <c r="D73" s="208"/>
      <c r="E73" s="55"/>
      <c r="G73" s="28"/>
    </row>
    <row r="74" spans="1:9" x14ac:dyDescent="0.25">
      <c r="A74" s="29" t="s">
        <v>108</v>
      </c>
      <c r="D74" s="208"/>
      <c r="E74" s="55"/>
      <c r="G74" s="28"/>
    </row>
    <row r="75" spans="1:9" x14ac:dyDescent="0.25">
      <c r="A75" s="27" t="s">
        <v>110</v>
      </c>
      <c r="C75" s="36">
        <v>1700</v>
      </c>
      <c r="D75" s="208">
        <v>1987.08</v>
      </c>
      <c r="E75" s="116">
        <v>1700</v>
      </c>
      <c r="F75" s="66">
        <v>1686.68</v>
      </c>
      <c r="G75" s="40">
        <v>1700</v>
      </c>
    </row>
    <row r="76" spans="1:9" x14ac:dyDescent="0.25">
      <c r="A76" s="27" t="s">
        <v>170</v>
      </c>
      <c r="C76" s="34">
        <v>350</v>
      </c>
      <c r="D76" s="208">
        <v>70.41</v>
      </c>
      <c r="E76" s="52">
        <v>350</v>
      </c>
      <c r="F76" s="33">
        <v>0</v>
      </c>
      <c r="G76" s="41">
        <v>350</v>
      </c>
    </row>
    <row r="77" spans="1:9" x14ac:dyDescent="0.25">
      <c r="B77" s="50" t="s">
        <v>108</v>
      </c>
      <c r="C77" s="43">
        <f>SUM(C75:C76)</f>
        <v>2050</v>
      </c>
      <c r="D77" s="38">
        <f>SUM(D75:D76)</f>
        <v>2057.4899999999998</v>
      </c>
      <c r="E77" s="43">
        <f>SUM(E75:E76)</f>
        <v>2050</v>
      </c>
      <c r="F77" s="43">
        <f>SUM(F75:F76)</f>
        <v>1686.68</v>
      </c>
      <c r="G77" s="43">
        <f>SUM(G75:G76)</f>
        <v>2050</v>
      </c>
      <c r="I77" s="283">
        <f>SUM(G77-E77)/E77</f>
        <v>0</v>
      </c>
    </row>
    <row r="78" spans="1:9" x14ac:dyDescent="0.25">
      <c r="A78" s="27"/>
      <c r="E78" s="55"/>
      <c r="G78" s="28"/>
    </row>
    <row r="79" spans="1:9" x14ac:dyDescent="0.25">
      <c r="A79" s="29" t="s">
        <v>113</v>
      </c>
      <c r="E79" s="55"/>
      <c r="G79" s="28"/>
    </row>
    <row r="80" spans="1:9" x14ac:dyDescent="0.25">
      <c r="A80" s="27" t="s">
        <v>114</v>
      </c>
      <c r="C80" s="116">
        <v>1000</v>
      </c>
      <c r="D80" s="208">
        <v>593.44000000000005</v>
      </c>
      <c r="E80" s="116">
        <v>1000</v>
      </c>
      <c r="F80" s="33">
        <v>327</v>
      </c>
      <c r="G80" s="40">
        <v>3000</v>
      </c>
    </row>
    <row r="81" spans="1:9" x14ac:dyDescent="0.25">
      <c r="B81" s="50" t="s">
        <v>248</v>
      </c>
      <c r="C81" s="43">
        <f t="shared" ref="C81" si="12">SUM(C80)</f>
        <v>1000</v>
      </c>
      <c r="D81" s="38">
        <f t="shared" ref="D81:F81" si="13">SUM(D80)</f>
        <v>593.44000000000005</v>
      </c>
      <c r="E81" s="43">
        <f>SUM(E80)</f>
        <v>1000</v>
      </c>
      <c r="F81" s="43">
        <f t="shared" si="13"/>
        <v>327</v>
      </c>
      <c r="G81" s="43">
        <f>SUM(G80)</f>
        <v>3000</v>
      </c>
      <c r="I81" s="283">
        <f>SUM(G81-E81)/E81</f>
        <v>2</v>
      </c>
    </row>
    <row r="82" spans="1:9" x14ac:dyDescent="0.25">
      <c r="B82" s="27"/>
      <c r="D82" s="208"/>
      <c r="E82" s="55"/>
      <c r="G82" s="28"/>
    </row>
    <row r="83" spans="1:9" x14ac:dyDescent="0.25">
      <c r="A83" s="29" t="s">
        <v>116</v>
      </c>
      <c r="D83" s="208"/>
      <c r="E83" s="55"/>
      <c r="G83" s="28"/>
    </row>
    <row r="84" spans="1:9" x14ac:dyDescent="0.25">
      <c r="A84" s="27" t="s">
        <v>171</v>
      </c>
      <c r="C84" s="34">
        <v>120</v>
      </c>
      <c r="D84" s="208">
        <v>2088.98</v>
      </c>
      <c r="E84" s="52">
        <v>120</v>
      </c>
      <c r="F84" s="66">
        <v>1507.34</v>
      </c>
      <c r="G84" s="102">
        <v>2500</v>
      </c>
    </row>
    <row r="85" spans="1:9" x14ac:dyDescent="0.25">
      <c r="B85" s="50" t="s">
        <v>220</v>
      </c>
      <c r="C85" s="51">
        <f t="shared" ref="C85" si="14">SUM(C84)</f>
        <v>120</v>
      </c>
      <c r="D85" s="38">
        <f t="shared" ref="D85:F85" si="15">SUM(D84)</f>
        <v>2088.98</v>
      </c>
      <c r="E85" s="51">
        <f>SUM(E84)</f>
        <v>120</v>
      </c>
      <c r="F85" s="38">
        <f t="shared" si="15"/>
        <v>1507.34</v>
      </c>
      <c r="G85" s="51">
        <f>SUM(G84)</f>
        <v>2500</v>
      </c>
      <c r="I85" s="283">
        <f>SUM(G85-E85)/E85</f>
        <v>19.833333333333332</v>
      </c>
    </row>
    <row r="86" spans="1:9" x14ac:dyDescent="0.25">
      <c r="B86" s="45"/>
      <c r="C86" s="52"/>
      <c r="D86" s="166"/>
      <c r="E86" s="52"/>
      <c r="F86" s="52"/>
      <c r="G86" s="52"/>
      <c r="I86" s="181"/>
    </row>
    <row r="87" spans="1:9" x14ac:dyDescent="0.25">
      <c r="A87" s="213" t="s">
        <v>120</v>
      </c>
      <c r="B87" s="212" t="s">
        <v>121</v>
      </c>
      <c r="C87" s="216">
        <f>SUM(C77,C81,C85)</f>
        <v>3170</v>
      </c>
      <c r="D87" s="217">
        <f>SUM(D77,D81,D85)</f>
        <v>4739.91</v>
      </c>
      <c r="E87" s="216">
        <f>SUM(E77,E81,E85)</f>
        <v>3170</v>
      </c>
      <c r="F87" s="216">
        <f>SUM(F77,F81,F85)</f>
        <v>3521.02</v>
      </c>
      <c r="G87" s="216">
        <f>SUM(G77,G81,G85)</f>
        <v>7550</v>
      </c>
      <c r="H87" s="213"/>
      <c r="I87" s="285">
        <f>SUM(G87-E87)/E87</f>
        <v>1.3817034700315458</v>
      </c>
    </row>
    <row r="88" spans="1:9" x14ac:dyDescent="0.25">
      <c r="B88" s="27"/>
      <c r="C88" s="36"/>
      <c r="D88" s="208"/>
      <c r="E88" s="116"/>
      <c r="F88" s="34"/>
      <c r="G88" s="40"/>
    </row>
    <row r="89" spans="1:9" x14ac:dyDescent="0.25">
      <c r="A89" s="27" t="s">
        <v>324</v>
      </c>
      <c r="D89" s="208"/>
      <c r="E89" s="55"/>
      <c r="G89" s="28"/>
    </row>
    <row r="90" spans="1:9" x14ac:dyDescent="0.25">
      <c r="A90" s="29" t="s">
        <v>124</v>
      </c>
      <c r="D90" s="208"/>
      <c r="E90" s="55"/>
      <c r="G90" s="28"/>
    </row>
    <row r="91" spans="1:9" x14ac:dyDescent="0.25">
      <c r="A91" s="27" t="s">
        <v>125</v>
      </c>
      <c r="C91" s="116">
        <v>1000</v>
      </c>
      <c r="D91" s="208">
        <v>767</v>
      </c>
      <c r="E91" s="116">
        <v>1000</v>
      </c>
      <c r="F91" s="33">
        <v>0</v>
      </c>
      <c r="G91" s="40">
        <v>1000</v>
      </c>
    </row>
    <row r="92" spans="1:9" x14ac:dyDescent="0.25">
      <c r="A92" s="27" t="s">
        <v>126</v>
      </c>
      <c r="C92" s="117">
        <v>12000</v>
      </c>
      <c r="D92" s="208">
        <v>12000</v>
      </c>
      <c r="E92" s="117">
        <v>12000</v>
      </c>
      <c r="F92" s="33">
        <v>0</v>
      </c>
      <c r="G92" s="32">
        <v>10000</v>
      </c>
    </row>
    <row r="93" spans="1:9" x14ac:dyDescent="0.25">
      <c r="A93" s="27" t="s">
        <v>175</v>
      </c>
      <c r="C93" s="116">
        <v>2000</v>
      </c>
      <c r="D93" s="208">
        <v>2000</v>
      </c>
      <c r="E93" s="116">
        <v>4000</v>
      </c>
      <c r="F93" s="33">
        <v>0</v>
      </c>
      <c r="G93" s="40">
        <v>4000</v>
      </c>
    </row>
    <row r="94" spans="1:9" x14ac:dyDescent="0.25">
      <c r="B94" s="50" t="s">
        <v>129</v>
      </c>
      <c r="C94" s="54">
        <f t="shared" ref="C94" si="16">SUM(C91:C93)</f>
        <v>15000</v>
      </c>
      <c r="D94" s="38">
        <v>14767</v>
      </c>
      <c r="E94" s="54">
        <f>SUM(E91:E93)</f>
        <v>17000</v>
      </c>
      <c r="F94" s="54">
        <f t="shared" ref="F94" si="17">SUM(F91:F93)</f>
        <v>0</v>
      </c>
      <c r="G94" s="54">
        <f>SUM(G91:G93)</f>
        <v>15000</v>
      </c>
      <c r="I94" s="283">
        <f>SUM(G94-E94)/E94</f>
        <v>-0.11764705882352941</v>
      </c>
    </row>
    <row r="95" spans="1:9" x14ac:dyDescent="0.25">
      <c r="B95" s="27"/>
      <c r="D95" s="208"/>
      <c r="E95" s="55"/>
      <c r="G95" s="55"/>
    </row>
    <row r="96" spans="1:9" x14ac:dyDescent="0.25">
      <c r="A96" s="212" t="s">
        <v>128</v>
      </c>
      <c r="B96" s="212" t="s">
        <v>325</v>
      </c>
      <c r="C96" s="215">
        <f t="shared" ref="C96" si="18">SUM(C94)</f>
        <v>15000</v>
      </c>
      <c r="D96" s="217">
        <f t="shared" ref="D96:F96" si="19">SUM(D94)</f>
        <v>14767</v>
      </c>
      <c r="E96" s="215">
        <f>SUM(E94)</f>
        <v>17000</v>
      </c>
      <c r="F96" s="215">
        <f t="shared" si="19"/>
        <v>0</v>
      </c>
      <c r="G96" s="215">
        <f>SUM(G94)</f>
        <v>15000</v>
      </c>
      <c r="H96" s="213"/>
      <c r="I96" s="285">
        <f>SUM(G96-E96)/E96</f>
        <v>-0.11764705882352941</v>
      </c>
    </row>
    <row r="97" spans="1:9" x14ac:dyDescent="0.25">
      <c r="A97" s="45"/>
      <c r="B97" s="29"/>
      <c r="C97" s="60"/>
      <c r="D97" s="208"/>
      <c r="E97" s="115"/>
      <c r="F97" s="180"/>
      <c r="G97" s="115"/>
      <c r="H97" s="39"/>
      <c r="I97" s="184"/>
    </row>
    <row r="98" spans="1:9" x14ac:dyDescent="0.25">
      <c r="B98" s="118" t="s">
        <v>130</v>
      </c>
      <c r="C98" s="128">
        <f>SUM(C25,C68,C87,C96)</f>
        <v>321870</v>
      </c>
      <c r="D98" s="170">
        <f>SUM(D25,D68,D87,D96)</f>
        <v>295652.65999999997</v>
      </c>
      <c r="E98" s="128">
        <f>SUM(E25,E68,E87,E96)</f>
        <v>332032</v>
      </c>
      <c r="F98" s="128">
        <f>SUM(F25,F68,F87,F96)</f>
        <v>217155.21000000002</v>
      </c>
      <c r="G98" s="128">
        <f>SUM(G25,G68,G87,G96)</f>
        <v>346509</v>
      </c>
      <c r="H98" s="79"/>
      <c r="I98" s="284">
        <f>SUM(G98-E98)/E98</f>
        <v>4.3601219159599074E-2</v>
      </c>
    </row>
    <row r="103" spans="1:9" x14ac:dyDescent="0.25">
      <c r="A103" s="17" t="s">
        <v>42</v>
      </c>
      <c r="D103" s="18" t="s">
        <v>43</v>
      </c>
      <c r="E103" s="19"/>
      <c r="G103" s="19" t="s">
        <v>122</v>
      </c>
      <c r="H103" s="20"/>
    </row>
    <row r="104" spans="1:9" x14ac:dyDescent="0.25">
      <c r="D104" s="21" t="s">
        <v>44</v>
      </c>
    </row>
    <row r="105" spans="1:9" x14ac:dyDescent="0.25">
      <c r="C105" s="86">
        <v>2017</v>
      </c>
      <c r="D105" s="86">
        <v>2017</v>
      </c>
      <c r="E105" s="221">
        <v>2018</v>
      </c>
      <c r="F105" s="86">
        <v>2018</v>
      </c>
      <c r="G105" s="88">
        <v>2019</v>
      </c>
      <c r="H105" s="91"/>
      <c r="I105" s="91" t="s">
        <v>45</v>
      </c>
    </row>
    <row r="106" spans="1:9" x14ac:dyDescent="0.25">
      <c r="C106" s="21" t="s">
        <v>46</v>
      </c>
      <c r="D106" s="21" t="s">
        <v>47</v>
      </c>
      <c r="E106" s="120" t="s">
        <v>46</v>
      </c>
      <c r="F106" s="92" t="s">
        <v>406</v>
      </c>
      <c r="G106" s="93" t="s">
        <v>384</v>
      </c>
      <c r="H106" s="91"/>
      <c r="I106" s="120" t="s">
        <v>176</v>
      </c>
    </row>
    <row r="107" spans="1:9" x14ac:dyDescent="0.25">
      <c r="A107" s="39" t="s">
        <v>223</v>
      </c>
    </row>
    <row r="109" spans="1:9" x14ac:dyDescent="0.25">
      <c r="A109" s="73" t="s">
        <v>68</v>
      </c>
      <c r="B109" s="73" t="s">
        <v>131</v>
      </c>
      <c r="C109" s="75">
        <f>G25</f>
        <v>298734</v>
      </c>
      <c r="D109" s="72"/>
      <c r="E109" s="72"/>
      <c r="F109" s="72"/>
      <c r="G109" s="72"/>
      <c r="H109" s="72"/>
      <c r="I109" s="72"/>
    </row>
    <row r="110" spans="1:9" x14ac:dyDescent="0.25">
      <c r="A110" s="73" t="s">
        <v>102</v>
      </c>
      <c r="B110" s="73" t="s">
        <v>132</v>
      </c>
      <c r="C110" s="210">
        <f>G68</f>
        <v>25225</v>
      </c>
      <c r="D110" s="72"/>
      <c r="E110" s="72"/>
      <c r="F110" s="72"/>
      <c r="G110" s="72"/>
      <c r="H110" s="72"/>
      <c r="I110" s="72"/>
    </row>
    <row r="111" spans="1:9" x14ac:dyDescent="0.25">
      <c r="A111" s="73" t="s">
        <v>120</v>
      </c>
      <c r="B111" s="73" t="s">
        <v>133</v>
      </c>
      <c r="C111" s="211">
        <f>G87</f>
        <v>7550</v>
      </c>
      <c r="D111" s="72"/>
      <c r="E111" s="72"/>
      <c r="F111" s="72"/>
      <c r="G111" s="72"/>
      <c r="H111" s="72"/>
      <c r="I111" s="72"/>
    </row>
    <row r="112" spans="1:9" x14ac:dyDescent="0.25">
      <c r="A112" s="73" t="s">
        <v>128</v>
      </c>
      <c r="B112" s="73" t="s">
        <v>134</v>
      </c>
      <c r="C112" s="210">
        <f>G96</f>
        <v>15000</v>
      </c>
      <c r="D112" s="72"/>
      <c r="E112" s="72"/>
      <c r="F112" s="72"/>
      <c r="G112" s="72"/>
      <c r="H112" s="72"/>
      <c r="I112" s="72"/>
    </row>
    <row r="113" spans="1:9" x14ac:dyDescent="0.25">
      <c r="A113" s="73"/>
      <c r="B113" s="73"/>
      <c r="C113" s="72"/>
      <c r="D113" s="72"/>
      <c r="E113" s="72"/>
      <c r="F113" s="72"/>
      <c r="G113" s="72"/>
      <c r="H113" s="72"/>
      <c r="I113" s="72"/>
    </row>
    <row r="114" spans="1:9" x14ac:dyDescent="0.25">
      <c r="A114" s="72"/>
      <c r="B114" s="73" t="s">
        <v>135</v>
      </c>
      <c r="C114" s="75">
        <f>SUM(C109:C113)</f>
        <v>346509</v>
      </c>
      <c r="D114" s="72" t="s">
        <v>416</v>
      </c>
      <c r="E114" s="140"/>
      <c r="F114" s="72"/>
      <c r="G114" s="140">
        <f>SUM(G98-E98)</f>
        <v>14477</v>
      </c>
      <c r="H114" s="72"/>
      <c r="I114" s="72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00"/>
  <sheetViews>
    <sheetView workbookViewId="0">
      <selection sqref="A1:I1048576"/>
    </sheetView>
  </sheetViews>
  <sheetFormatPr defaultRowHeight="15" x14ac:dyDescent="0.25"/>
  <cols>
    <col min="1" max="1" width="17.42578125" customWidth="1"/>
    <col min="2" max="2" width="17.140625" customWidth="1"/>
    <col min="3" max="3" width="13.140625" customWidth="1" collapsed="1"/>
    <col min="4" max="4" width="13.140625" customWidth="1"/>
    <col min="5" max="5" width="12.7109375" customWidth="1" collapsed="1"/>
    <col min="6" max="6" width="13.140625" customWidth="1" collapsed="1"/>
    <col min="7" max="7" width="12.7109375" customWidth="1" collapsed="1"/>
    <col min="8" max="8" width="2.85546875" customWidth="1" collapsed="1"/>
    <col min="9" max="9" width="11.5703125" customWidth="1"/>
    <col min="10" max="10" width="9.5703125" customWidth="1"/>
    <col min="11" max="11" width="14.85546875" customWidth="1"/>
    <col min="12" max="12" width="17.140625" customWidth="1"/>
    <col min="13" max="17" width="12.7109375" customWidth="1"/>
    <col min="18" max="18" width="2.85546875" customWidth="1"/>
    <col min="19" max="19" width="11.5703125" customWidth="1"/>
  </cols>
  <sheetData>
    <row r="1" spans="1:21" x14ac:dyDescent="0.25">
      <c r="A1" s="17" t="s">
        <v>42</v>
      </c>
      <c r="D1" s="18" t="s">
        <v>43</v>
      </c>
      <c r="E1" s="19"/>
      <c r="G1" s="19" t="s">
        <v>224</v>
      </c>
      <c r="H1" s="20"/>
      <c r="J1" s="77"/>
      <c r="K1" s="327" t="s">
        <v>42</v>
      </c>
      <c r="L1" s="77"/>
      <c r="M1" s="77"/>
      <c r="N1" s="328" t="s">
        <v>43</v>
      </c>
      <c r="O1" s="77"/>
      <c r="P1" s="77"/>
      <c r="Q1" s="77"/>
      <c r="R1" s="317"/>
      <c r="S1" s="77"/>
      <c r="T1" s="77"/>
      <c r="U1" s="77"/>
    </row>
    <row r="2" spans="1:21" x14ac:dyDescent="0.25">
      <c r="A2" s="241">
        <f ca="1">TODAY()</f>
        <v>43955</v>
      </c>
      <c r="E2" s="55"/>
      <c r="H2" s="20"/>
      <c r="J2" s="77"/>
      <c r="K2" s="329">
        <f ca="1">TODAY()</f>
        <v>43955</v>
      </c>
      <c r="L2" s="77"/>
      <c r="M2" s="77"/>
      <c r="N2" s="77"/>
      <c r="O2" s="77"/>
      <c r="P2" s="77"/>
      <c r="Q2" s="77"/>
      <c r="R2" s="317"/>
      <c r="S2" s="77"/>
      <c r="T2" s="77"/>
      <c r="U2" s="77"/>
    </row>
    <row r="3" spans="1:21" x14ac:dyDescent="0.25">
      <c r="D3" s="21" t="s">
        <v>44</v>
      </c>
      <c r="G3" s="55"/>
      <c r="J3" s="77"/>
      <c r="K3" s="77"/>
      <c r="L3" s="77"/>
      <c r="M3" s="77"/>
      <c r="N3" s="330" t="s">
        <v>136</v>
      </c>
      <c r="O3" s="77"/>
      <c r="P3" s="77"/>
      <c r="Q3" s="77"/>
      <c r="R3" s="77"/>
      <c r="S3" s="77"/>
      <c r="T3" s="77"/>
      <c r="U3" s="77"/>
    </row>
    <row r="4" spans="1:21" x14ac:dyDescent="0.25">
      <c r="C4" s="331">
        <v>2017</v>
      </c>
      <c r="D4" s="331">
        <v>2017</v>
      </c>
      <c r="E4" s="331">
        <v>2018</v>
      </c>
      <c r="F4" s="331">
        <v>2018</v>
      </c>
      <c r="G4" s="88">
        <v>2019</v>
      </c>
      <c r="H4" s="91"/>
      <c r="I4" s="91" t="s">
        <v>45</v>
      </c>
      <c r="J4" s="77"/>
      <c r="K4" s="77"/>
      <c r="L4" s="77"/>
      <c r="M4" s="331">
        <v>2017</v>
      </c>
      <c r="N4" s="331">
        <v>2017</v>
      </c>
      <c r="O4" s="331">
        <v>2018</v>
      </c>
      <c r="P4" s="331">
        <v>2018</v>
      </c>
      <c r="Q4" s="88">
        <v>2019</v>
      </c>
      <c r="R4" s="332"/>
      <c r="S4" s="332" t="s">
        <v>45</v>
      </c>
      <c r="T4" s="77"/>
      <c r="U4" s="77"/>
    </row>
    <row r="5" spans="1:21" x14ac:dyDescent="0.25">
      <c r="C5" s="330" t="s">
        <v>46</v>
      </c>
      <c r="D5" s="330" t="s">
        <v>47</v>
      </c>
      <c r="E5" s="330" t="s">
        <v>46</v>
      </c>
      <c r="F5" s="333" t="s">
        <v>406</v>
      </c>
      <c r="G5" s="93" t="s">
        <v>384</v>
      </c>
      <c r="H5" s="91"/>
      <c r="I5" s="120" t="s">
        <v>176</v>
      </c>
      <c r="J5" s="77"/>
      <c r="K5" s="77"/>
      <c r="L5" s="77"/>
      <c r="M5" s="330" t="s">
        <v>46</v>
      </c>
      <c r="N5" s="330" t="s">
        <v>47</v>
      </c>
      <c r="O5" s="330" t="s">
        <v>46</v>
      </c>
      <c r="P5" s="333" t="s">
        <v>406</v>
      </c>
      <c r="Q5" s="93" t="s">
        <v>384</v>
      </c>
      <c r="R5" s="332"/>
      <c r="S5" s="330" t="s">
        <v>176</v>
      </c>
      <c r="T5" s="77"/>
      <c r="U5" s="77"/>
    </row>
    <row r="6" spans="1:21" x14ac:dyDescent="0.25">
      <c r="A6" s="27" t="s">
        <v>326</v>
      </c>
      <c r="E6" s="55"/>
      <c r="G6" s="28"/>
      <c r="J6" s="77"/>
      <c r="K6" s="311" t="s">
        <v>327</v>
      </c>
      <c r="L6" s="77"/>
      <c r="M6" s="77"/>
      <c r="N6" s="77"/>
      <c r="O6" s="77"/>
      <c r="P6" s="77"/>
      <c r="Q6" s="28"/>
      <c r="R6" s="77"/>
      <c r="S6" s="77"/>
      <c r="T6" s="77"/>
      <c r="U6" s="77"/>
    </row>
    <row r="7" spans="1:21" x14ac:dyDescent="0.25">
      <c r="A7" s="29" t="s">
        <v>51</v>
      </c>
      <c r="E7" s="55"/>
      <c r="G7" s="28"/>
      <c r="J7" s="77"/>
      <c r="K7" s="311" t="s">
        <v>328</v>
      </c>
      <c r="L7" s="77"/>
      <c r="M7" s="301">
        <v>68000</v>
      </c>
      <c r="N7" s="334">
        <v>51000</v>
      </c>
      <c r="O7" s="301">
        <v>68000</v>
      </c>
      <c r="P7" s="303">
        <v>51500</v>
      </c>
      <c r="Q7" s="32">
        <v>70000</v>
      </c>
      <c r="R7" s="77"/>
      <c r="S7" s="77"/>
      <c r="T7" s="77"/>
      <c r="U7" s="77"/>
    </row>
    <row r="8" spans="1:21" x14ac:dyDescent="0.25">
      <c r="A8" s="27" t="s">
        <v>52</v>
      </c>
      <c r="C8" s="166">
        <v>54122</v>
      </c>
      <c r="D8" s="208">
        <v>54122</v>
      </c>
      <c r="E8" s="301">
        <v>54935</v>
      </c>
      <c r="F8" s="66">
        <v>41247.33</v>
      </c>
      <c r="G8" s="32">
        <v>59405</v>
      </c>
      <c r="J8" s="77"/>
      <c r="K8" s="77"/>
      <c r="L8" s="77"/>
      <c r="M8" s="77"/>
      <c r="N8" s="77"/>
      <c r="O8" s="77"/>
      <c r="P8" s="77"/>
      <c r="Q8" s="28"/>
      <c r="R8" s="77"/>
      <c r="S8" s="77"/>
      <c r="T8" s="77"/>
      <c r="U8" s="77"/>
    </row>
    <row r="9" spans="1:21" x14ac:dyDescent="0.25">
      <c r="A9" s="27" t="s">
        <v>54</v>
      </c>
      <c r="C9" s="166">
        <v>48402</v>
      </c>
      <c r="D9" s="208">
        <v>49041.279999999999</v>
      </c>
      <c r="E9" s="301">
        <v>51235</v>
      </c>
      <c r="F9" s="66">
        <v>38374.269999999997</v>
      </c>
      <c r="G9" s="32">
        <v>52250</v>
      </c>
      <c r="J9" s="77"/>
      <c r="K9" s="77"/>
      <c r="L9" s="118" t="s">
        <v>145</v>
      </c>
      <c r="M9" s="78">
        <f t="shared" ref="M9:P9" si="0">SUM(M7)</f>
        <v>68000</v>
      </c>
      <c r="N9" s="78">
        <f t="shared" si="0"/>
        <v>51000</v>
      </c>
      <c r="O9" s="78">
        <f t="shared" si="0"/>
        <v>68000</v>
      </c>
      <c r="P9" s="78">
        <f t="shared" si="0"/>
        <v>51500</v>
      </c>
      <c r="Q9" s="78">
        <f>SUM(Q7)</f>
        <v>70000</v>
      </c>
      <c r="R9" s="79"/>
      <c r="S9" s="295">
        <f>SUM(Q9-O9)/O9</f>
        <v>2.9411764705882353E-2</v>
      </c>
      <c r="T9" s="77"/>
      <c r="U9" s="77"/>
    </row>
    <row r="10" spans="1:21" x14ac:dyDescent="0.25">
      <c r="A10" s="27"/>
      <c r="B10" s="50" t="s">
        <v>51</v>
      </c>
      <c r="C10" s="38">
        <f>SUM(C8:C9)</f>
        <v>102524</v>
      </c>
      <c r="D10" s="38">
        <f>SUM(D8:D9)</f>
        <v>103163.28</v>
      </c>
      <c r="E10" s="38">
        <f>SUM(E8:E9)</f>
        <v>106170</v>
      </c>
      <c r="F10" s="38">
        <f>SUM(F8:F9)</f>
        <v>79621.600000000006</v>
      </c>
      <c r="G10" s="38">
        <f>SUM(G8:G9)</f>
        <v>111655</v>
      </c>
      <c r="I10" s="280">
        <f>SUM(G10-E10)/E10</f>
        <v>5.16624281812188E-2</v>
      </c>
    </row>
    <row r="11" spans="1:21" x14ac:dyDescent="0.25">
      <c r="A11" s="27"/>
      <c r="C11" s="66"/>
      <c r="D11" s="31"/>
      <c r="E11" s="166"/>
      <c r="F11" s="66"/>
      <c r="G11" s="102"/>
    </row>
    <row r="12" spans="1:21" x14ac:dyDescent="0.25">
      <c r="A12" s="29" t="s">
        <v>58</v>
      </c>
      <c r="C12" s="53"/>
      <c r="D12" s="31"/>
      <c r="E12" s="175"/>
      <c r="F12" s="53"/>
      <c r="G12" s="172"/>
    </row>
    <row r="13" spans="1:21" x14ac:dyDescent="0.25">
      <c r="A13" s="27" t="s">
        <v>59</v>
      </c>
      <c r="C13" s="166">
        <v>1700</v>
      </c>
      <c r="D13" s="208">
        <v>1591.68</v>
      </c>
      <c r="E13" s="302">
        <v>1755</v>
      </c>
      <c r="F13" s="66">
        <v>1168.76</v>
      </c>
      <c r="G13" s="40">
        <v>1931</v>
      </c>
    </row>
    <row r="14" spans="1:21" x14ac:dyDescent="0.25">
      <c r="A14" s="27" t="s">
        <v>60</v>
      </c>
      <c r="C14" s="166">
        <v>18905</v>
      </c>
      <c r="D14" s="208">
        <v>17691.919999999998</v>
      </c>
      <c r="E14" s="301">
        <v>18110</v>
      </c>
      <c r="F14" s="66">
        <v>13290.18</v>
      </c>
      <c r="G14" s="32">
        <v>18114</v>
      </c>
    </row>
    <row r="15" spans="1:21" x14ac:dyDescent="0.25">
      <c r="A15" s="27" t="s">
        <v>61</v>
      </c>
      <c r="C15" s="166">
        <v>750</v>
      </c>
      <c r="D15" s="208">
        <v>462.26</v>
      </c>
      <c r="E15" s="310">
        <v>750</v>
      </c>
      <c r="F15" s="66">
        <v>500</v>
      </c>
      <c r="G15" s="41">
        <v>750</v>
      </c>
    </row>
    <row r="16" spans="1:21" x14ac:dyDescent="0.25">
      <c r="A16" s="27" t="s">
        <v>329</v>
      </c>
      <c r="C16" s="166">
        <v>100</v>
      </c>
      <c r="D16" s="208">
        <v>555.28</v>
      </c>
      <c r="E16" s="310">
        <v>100</v>
      </c>
      <c r="F16" s="66">
        <v>0</v>
      </c>
      <c r="G16" s="41">
        <v>100</v>
      </c>
    </row>
    <row r="17" spans="1:9" x14ac:dyDescent="0.25">
      <c r="A17" s="27" t="s">
        <v>63</v>
      </c>
      <c r="C17" s="166">
        <v>2430</v>
      </c>
      <c r="D17" s="208">
        <v>2063.4</v>
      </c>
      <c r="E17" s="302">
        <v>2900</v>
      </c>
      <c r="F17" s="66">
        <v>2005.76</v>
      </c>
      <c r="G17" s="40">
        <v>4181</v>
      </c>
    </row>
    <row r="18" spans="1:9" x14ac:dyDescent="0.25">
      <c r="A18" s="27" t="s">
        <v>64</v>
      </c>
      <c r="C18" s="166">
        <v>7180</v>
      </c>
      <c r="D18" s="208">
        <v>7221.84</v>
      </c>
      <c r="E18" s="302">
        <v>7435</v>
      </c>
      <c r="F18" s="66">
        <v>5586.84</v>
      </c>
      <c r="G18" s="40">
        <v>7816</v>
      </c>
    </row>
    <row r="19" spans="1:9" x14ac:dyDescent="0.25">
      <c r="A19" s="27" t="s">
        <v>66</v>
      </c>
      <c r="C19" s="166">
        <v>8395</v>
      </c>
      <c r="D19" s="208">
        <v>7900.34</v>
      </c>
      <c r="E19" s="302">
        <v>8695</v>
      </c>
      <c r="F19" s="66">
        <v>6174.06</v>
      </c>
      <c r="G19" s="40">
        <v>9140</v>
      </c>
    </row>
    <row r="20" spans="1:9" x14ac:dyDescent="0.25">
      <c r="B20" s="50" t="s">
        <v>226</v>
      </c>
      <c r="C20" s="38">
        <f t="shared" ref="C20" si="1">SUM(C13:C19)</f>
        <v>39460</v>
      </c>
      <c r="D20" s="38">
        <f t="shared" ref="D20:F20" si="2">SUM(D13:D19)</f>
        <v>37486.720000000001</v>
      </c>
      <c r="E20" s="38">
        <f>SUM(E13:E19)</f>
        <v>39745</v>
      </c>
      <c r="F20" s="38">
        <f t="shared" si="2"/>
        <v>28725.600000000002</v>
      </c>
      <c r="G20" s="38">
        <f>SUM(G13:G19)</f>
        <v>42032</v>
      </c>
      <c r="I20" s="280">
        <f>SUM(G20-E20)/E20</f>
        <v>5.754182916090074E-2</v>
      </c>
    </row>
    <row r="21" spans="1:9" x14ac:dyDescent="0.25">
      <c r="A21" s="27"/>
      <c r="C21" s="66"/>
      <c r="D21" s="31"/>
      <c r="E21" s="166"/>
      <c r="F21" s="66"/>
      <c r="G21" s="102"/>
      <c r="I21" s="94"/>
    </row>
    <row r="22" spans="1:9" x14ac:dyDescent="0.25">
      <c r="A22" s="212" t="s">
        <v>68</v>
      </c>
      <c r="B22" s="212" t="s">
        <v>57</v>
      </c>
      <c r="C22" s="217">
        <f t="shared" ref="C22" si="3">SUM(C10+C20)</f>
        <v>141984</v>
      </c>
      <c r="D22" s="217">
        <f t="shared" ref="D22:F22" si="4">SUM(D10+D20)</f>
        <v>140650</v>
      </c>
      <c r="E22" s="217">
        <f>SUM(E10+E20)</f>
        <v>145915</v>
      </c>
      <c r="F22" s="217">
        <f t="shared" si="4"/>
        <v>108347.20000000001</v>
      </c>
      <c r="G22" s="217">
        <f>SUM(G10+G20)</f>
        <v>153687</v>
      </c>
      <c r="H22" s="72"/>
      <c r="I22" s="281">
        <f>SUM(G22-E22)/E22</f>
        <v>5.3263886509269096E-2</v>
      </c>
    </row>
    <row r="23" spans="1:9" x14ac:dyDescent="0.25">
      <c r="A23" s="55"/>
      <c r="B23" s="122"/>
      <c r="C23" s="166"/>
      <c r="D23" s="123"/>
      <c r="E23" s="166"/>
      <c r="F23" s="166"/>
      <c r="G23" s="166"/>
      <c r="H23" s="55"/>
      <c r="I23" s="94"/>
    </row>
    <row r="24" spans="1:9" x14ac:dyDescent="0.25">
      <c r="A24" s="122"/>
      <c r="B24" s="55"/>
      <c r="C24" s="175"/>
      <c r="D24" s="123"/>
      <c r="E24" s="175"/>
      <c r="F24" s="175"/>
      <c r="G24" s="175"/>
      <c r="H24" s="55"/>
      <c r="I24" s="94"/>
    </row>
    <row r="25" spans="1:9" x14ac:dyDescent="0.25">
      <c r="A25" s="45"/>
      <c r="B25" s="55"/>
      <c r="C25" s="175"/>
      <c r="D25" s="123"/>
      <c r="E25" s="175"/>
      <c r="F25" s="175"/>
      <c r="G25" s="175"/>
      <c r="H25" s="55"/>
      <c r="I25" s="94"/>
    </row>
    <row r="26" spans="1:9" x14ac:dyDescent="0.25">
      <c r="A26" s="55"/>
      <c r="B26" s="45"/>
      <c r="C26" s="166"/>
      <c r="D26" s="123"/>
      <c r="E26" s="166"/>
      <c r="F26" s="166"/>
      <c r="G26" s="166"/>
      <c r="H26" s="55"/>
      <c r="I26" s="185"/>
    </row>
    <row r="35" spans="1:9" x14ac:dyDescent="0.25">
      <c r="A35" s="17" t="s">
        <v>42</v>
      </c>
      <c r="D35" s="18" t="s">
        <v>43</v>
      </c>
      <c r="E35" s="19"/>
      <c r="G35" s="19" t="s">
        <v>228</v>
      </c>
      <c r="H35" s="20"/>
    </row>
    <row r="36" spans="1:9" x14ac:dyDescent="0.25">
      <c r="A36" s="17"/>
      <c r="H36" s="20"/>
    </row>
    <row r="37" spans="1:9" x14ac:dyDescent="0.25">
      <c r="D37" s="21" t="s">
        <v>44</v>
      </c>
    </row>
    <row r="38" spans="1:9" x14ac:dyDescent="0.25">
      <c r="C38" s="331">
        <v>2017</v>
      </c>
      <c r="D38" s="331">
        <v>2017</v>
      </c>
      <c r="E38" s="331">
        <v>2018</v>
      </c>
      <c r="F38" s="331">
        <v>2018</v>
      </c>
      <c r="G38" s="88">
        <v>2019</v>
      </c>
      <c r="H38" s="91"/>
      <c r="I38" s="91" t="s">
        <v>45</v>
      </c>
    </row>
    <row r="39" spans="1:9" x14ac:dyDescent="0.25">
      <c r="C39" s="330" t="s">
        <v>46</v>
      </c>
      <c r="D39" s="330" t="s">
        <v>47</v>
      </c>
      <c r="E39" s="330" t="s">
        <v>46</v>
      </c>
      <c r="F39" s="333" t="s">
        <v>406</v>
      </c>
      <c r="G39" s="93" t="s">
        <v>384</v>
      </c>
      <c r="H39" s="91"/>
      <c r="I39" s="120" t="s">
        <v>176</v>
      </c>
    </row>
    <row r="40" spans="1:9" x14ac:dyDescent="0.25">
      <c r="A40" s="27" t="s">
        <v>330</v>
      </c>
      <c r="E40" s="55"/>
      <c r="G40" s="28"/>
    </row>
    <row r="41" spans="1:9" x14ac:dyDescent="0.25">
      <c r="A41" s="29" t="s">
        <v>191</v>
      </c>
      <c r="C41" s="53"/>
      <c r="D41" s="31"/>
      <c r="E41" s="175"/>
      <c r="F41" s="53"/>
      <c r="G41" s="172"/>
      <c r="I41" s="94"/>
    </row>
    <row r="42" spans="1:9" x14ac:dyDescent="0.25">
      <c r="A42" s="27" t="s">
        <v>73</v>
      </c>
      <c r="C42" s="66">
        <v>450</v>
      </c>
      <c r="D42" s="208">
        <v>192.64</v>
      </c>
      <c r="E42" s="166">
        <v>450</v>
      </c>
      <c r="F42" s="66">
        <v>185.78</v>
      </c>
      <c r="G42" s="41">
        <v>450</v>
      </c>
      <c r="I42" s="94"/>
    </row>
    <row r="43" spans="1:9" x14ac:dyDescent="0.25">
      <c r="A43" s="27" t="s">
        <v>74</v>
      </c>
      <c r="C43" s="66">
        <v>300</v>
      </c>
      <c r="D43" s="208">
        <v>0</v>
      </c>
      <c r="E43" s="166">
        <v>300</v>
      </c>
      <c r="F43" s="66">
        <v>0</v>
      </c>
      <c r="G43" s="41">
        <v>300</v>
      </c>
      <c r="I43" s="94"/>
    </row>
    <row r="44" spans="1:9" x14ac:dyDescent="0.25">
      <c r="B44" s="50" t="s">
        <v>191</v>
      </c>
      <c r="C44" s="38">
        <f>SUM(C42:C43)</f>
        <v>750</v>
      </c>
      <c r="D44" s="38">
        <f>SUM(D42:D43)</f>
        <v>192.64</v>
      </c>
      <c r="E44" s="38">
        <f>SUM(E42:E43)</f>
        <v>750</v>
      </c>
      <c r="F44" s="38">
        <f>SUM(F42:F43)</f>
        <v>185.78</v>
      </c>
      <c r="G44" s="38">
        <f>SUM(G42:G43)</f>
        <v>750</v>
      </c>
      <c r="I44" s="280">
        <f>SUM(G44-E44)/E44</f>
        <v>0</v>
      </c>
    </row>
    <row r="45" spans="1:9" x14ac:dyDescent="0.25">
      <c r="A45" s="27"/>
      <c r="E45" s="55"/>
      <c r="G45" s="28"/>
    </row>
    <row r="46" spans="1:9" x14ac:dyDescent="0.25">
      <c r="A46" s="29" t="s">
        <v>80</v>
      </c>
      <c r="C46" s="53"/>
      <c r="D46" s="31"/>
      <c r="E46" s="175"/>
      <c r="F46" s="53"/>
      <c r="G46" s="172"/>
      <c r="I46" s="94"/>
    </row>
    <row r="47" spans="1:9" x14ac:dyDescent="0.25">
      <c r="A47" s="27" t="s">
        <v>82</v>
      </c>
      <c r="C47" s="166">
        <v>1800</v>
      </c>
      <c r="D47" s="208">
        <v>1466.24</v>
      </c>
      <c r="E47" s="166">
        <v>1800</v>
      </c>
      <c r="F47" s="66">
        <v>1304.5</v>
      </c>
      <c r="G47" s="102">
        <v>1800</v>
      </c>
      <c r="I47" s="94"/>
    </row>
    <row r="48" spans="1:9" x14ac:dyDescent="0.25">
      <c r="B48" s="50" t="s">
        <v>80</v>
      </c>
      <c r="C48" s="38">
        <f>SUM(C47)</f>
        <v>1800</v>
      </c>
      <c r="D48" s="38">
        <f>SUM(D47)</f>
        <v>1466.24</v>
      </c>
      <c r="E48" s="38">
        <f>SUM(E47)</f>
        <v>1800</v>
      </c>
      <c r="F48" s="38">
        <f>SUM(F47)</f>
        <v>1304.5</v>
      </c>
      <c r="G48" s="38">
        <f>SUM(G47)</f>
        <v>1800</v>
      </c>
      <c r="I48" s="280">
        <f>SUM(G48-E48)/E48</f>
        <v>0</v>
      </c>
    </row>
    <row r="49" spans="1:9" x14ac:dyDescent="0.25">
      <c r="B49" s="29"/>
      <c r="C49" s="66"/>
      <c r="D49" s="208"/>
      <c r="E49" s="166"/>
      <c r="F49" s="66"/>
      <c r="G49" s="102"/>
      <c r="I49" s="186"/>
    </row>
    <row r="50" spans="1:9" x14ac:dyDescent="0.25">
      <c r="A50" s="29" t="s">
        <v>86</v>
      </c>
      <c r="C50" s="53"/>
      <c r="D50" s="208"/>
      <c r="E50" s="175"/>
      <c r="F50" s="53"/>
      <c r="G50" s="172"/>
      <c r="I50" s="94"/>
    </row>
    <row r="51" spans="1:9" x14ac:dyDescent="0.25">
      <c r="A51" s="27" t="s">
        <v>88</v>
      </c>
      <c r="C51" s="66">
        <v>400</v>
      </c>
      <c r="D51" s="208">
        <v>1035.67</v>
      </c>
      <c r="E51" s="166">
        <v>1200</v>
      </c>
      <c r="F51" s="66">
        <v>3.19</v>
      </c>
      <c r="G51" s="102">
        <v>1200</v>
      </c>
      <c r="I51" s="94"/>
    </row>
    <row r="52" spans="1:9" x14ac:dyDescent="0.25">
      <c r="B52" s="50" t="s">
        <v>166</v>
      </c>
      <c r="C52" s="38">
        <f>SUM(C51)</f>
        <v>400</v>
      </c>
      <c r="D52" s="38">
        <f>SUM(D51)</f>
        <v>1035.67</v>
      </c>
      <c r="E52" s="38">
        <f>SUM(E51)</f>
        <v>1200</v>
      </c>
      <c r="F52" s="38">
        <f>SUM(F51)</f>
        <v>3.19</v>
      </c>
      <c r="G52" s="38">
        <f>SUM(G51)</f>
        <v>1200</v>
      </c>
      <c r="I52" s="280">
        <f>SUM(G52-E52)/E52</f>
        <v>0</v>
      </c>
    </row>
    <row r="53" spans="1:9" x14ac:dyDescent="0.25">
      <c r="A53" s="27"/>
      <c r="D53" s="208"/>
      <c r="E53" s="55"/>
      <c r="G53" s="28"/>
    </row>
    <row r="54" spans="1:9" x14ac:dyDescent="0.25">
      <c r="A54" s="29" t="s">
        <v>90</v>
      </c>
      <c r="D54" s="208"/>
      <c r="E54" s="55"/>
      <c r="G54" s="28"/>
    </row>
    <row r="55" spans="1:9" x14ac:dyDescent="0.25">
      <c r="A55" s="27" t="s">
        <v>91</v>
      </c>
      <c r="C55" s="52">
        <v>400</v>
      </c>
      <c r="D55" s="208">
        <v>354</v>
      </c>
      <c r="E55" s="310">
        <v>400</v>
      </c>
      <c r="F55" s="34">
        <v>0</v>
      </c>
      <c r="G55" s="41">
        <v>400</v>
      </c>
    </row>
    <row r="56" spans="1:9" x14ac:dyDescent="0.25">
      <c r="A56" s="27" t="s">
        <v>93</v>
      </c>
      <c r="C56" s="52">
        <v>750</v>
      </c>
      <c r="D56" s="208">
        <v>606.1</v>
      </c>
      <c r="E56" s="310">
        <v>900</v>
      </c>
      <c r="F56" s="34">
        <v>458.26</v>
      </c>
      <c r="G56" s="41">
        <v>900</v>
      </c>
    </row>
    <row r="57" spans="1:9" x14ac:dyDescent="0.25">
      <c r="A57" s="27" t="s">
        <v>94</v>
      </c>
      <c r="C57" s="52">
        <v>200</v>
      </c>
      <c r="D57" s="208">
        <v>314.51</v>
      </c>
      <c r="E57" s="310">
        <v>200</v>
      </c>
      <c r="F57" s="33">
        <v>317.39999999999998</v>
      </c>
      <c r="G57" s="41">
        <v>300</v>
      </c>
    </row>
    <row r="58" spans="1:9" x14ac:dyDescent="0.25">
      <c r="B58" s="50" t="s">
        <v>95</v>
      </c>
      <c r="C58" s="43">
        <f t="shared" ref="C58" si="5">SUM(C55:C57)</f>
        <v>1350</v>
      </c>
      <c r="D58" s="38">
        <f t="shared" ref="D58:F58" si="6">SUM(D55:D57)</f>
        <v>1274.6100000000001</v>
      </c>
      <c r="E58" s="43">
        <f>SUM(E55:E57)</f>
        <v>1500</v>
      </c>
      <c r="F58" s="43">
        <f t="shared" si="6"/>
        <v>775.66</v>
      </c>
      <c r="G58" s="43">
        <f>SUM(G55:G57)</f>
        <v>1600</v>
      </c>
      <c r="I58" s="280">
        <f>SUM(G58-E58)/E58</f>
        <v>6.6666666666666666E-2</v>
      </c>
    </row>
    <row r="59" spans="1:9" x14ac:dyDescent="0.25">
      <c r="B59" s="27"/>
      <c r="D59" s="208"/>
      <c r="E59" s="55"/>
      <c r="G59" s="28"/>
      <c r="I59" s="94"/>
    </row>
    <row r="60" spans="1:9" x14ac:dyDescent="0.25">
      <c r="A60" s="29" t="s">
        <v>98</v>
      </c>
      <c r="D60" s="208"/>
      <c r="E60" s="55"/>
      <c r="G60" s="28"/>
      <c r="I60" s="94"/>
    </row>
    <row r="61" spans="1:9" x14ac:dyDescent="0.25">
      <c r="A61" s="27" t="s">
        <v>99</v>
      </c>
      <c r="C61" s="34">
        <v>300</v>
      </c>
      <c r="D61" s="208">
        <v>429</v>
      </c>
      <c r="E61" s="52">
        <v>400</v>
      </c>
      <c r="F61" s="34">
        <v>265</v>
      </c>
      <c r="G61" s="41">
        <v>400</v>
      </c>
      <c r="I61" s="94"/>
    </row>
    <row r="62" spans="1:9" x14ac:dyDescent="0.25">
      <c r="B62" s="50" t="s">
        <v>101</v>
      </c>
      <c r="C62" s="51">
        <f t="shared" ref="C62" si="7">SUM(C61)</f>
        <v>300</v>
      </c>
      <c r="D62" s="38">
        <f t="shared" ref="D62:F62" si="8">SUM(D61)</f>
        <v>429</v>
      </c>
      <c r="E62" s="51">
        <f>SUM(E61)</f>
        <v>400</v>
      </c>
      <c r="F62" s="51">
        <f t="shared" si="8"/>
        <v>265</v>
      </c>
      <c r="G62" s="51">
        <f>SUM(G61)</f>
        <v>400</v>
      </c>
      <c r="I62" s="280">
        <f>SUM(G62-E62)/E62</f>
        <v>0</v>
      </c>
    </row>
    <row r="63" spans="1:9" x14ac:dyDescent="0.25">
      <c r="B63" s="27"/>
      <c r="D63" s="208"/>
      <c r="E63" s="55"/>
      <c r="G63" s="28"/>
      <c r="I63" s="94"/>
    </row>
    <row r="64" spans="1:9" x14ac:dyDescent="0.25">
      <c r="A64" s="213" t="s">
        <v>102</v>
      </c>
      <c r="B64" s="212" t="s">
        <v>103</v>
      </c>
      <c r="C64" s="215">
        <f>SUM(C44,C48,C52,C58,C62)</f>
        <v>4600</v>
      </c>
      <c r="D64" s="215">
        <f t="shared" ref="D64:H64" si="9">SUM(D44,D48,D52,D58,D62)</f>
        <v>4398.16</v>
      </c>
      <c r="E64" s="215">
        <f t="shared" si="9"/>
        <v>5650</v>
      </c>
      <c r="F64" s="215">
        <f>SUM(F44,F48,F52,F58,F62)</f>
        <v>2534.13</v>
      </c>
      <c r="G64" s="215">
        <f t="shared" si="9"/>
        <v>5750</v>
      </c>
      <c r="H64" s="215">
        <f t="shared" si="9"/>
        <v>0</v>
      </c>
      <c r="I64" s="281">
        <f>SUM(G64-E64)/E64</f>
        <v>1.7699115044247787E-2</v>
      </c>
    </row>
    <row r="65" spans="1:12" x14ac:dyDescent="0.25">
      <c r="A65" s="39"/>
      <c r="B65" s="29"/>
      <c r="C65" s="60"/>
      <c r="D65" s="208"/>
      <c r="E65" s="115"/>
      <c r="F65" s="60"/>
      <c r="G65" s="115"/>
      <c r="H65" s="39"/>
      <c r="I65" s="187"/>
    </row>
    <row r="66" spans="1:12" x14ac:dyDescent="0.25">
      <c r="L66" t="s">
        <v>428</v>
      </c>
    </row>
    <row r="69" spans="1:12" x14ac:dyDescent="0.25">
      <c r="A69" s="17" t="s">
        <v>42</v>
      </c>
      <c r="D69" s="18" t="s">
        <v>43</v>
      </c>
      <c r="E69" s="19"/>
      <c r="G69" s="19" t="s">
        <v>231</v>
      </c>
      <c r="H69" s="20"/>
    </row>
    <row r="70" spans="1:12" x14ac:dyDescent="0.25">
      <c r="A70" s="17"/>
      <c r="H70" s="20"/>
    </row>
    <row r="71" spans="1:12" x14ac:dyDescent="0.25">
      <c r="D71" s="21" t="s">
        <v>44</v>
      </c>
    </row>
    <row r="72" spans="1:12" x14ac:dyDescent="0.25">
      <c r="C72" s="331">
        <v>2017</v>
      </c>
      <c r="D72" s="331">
        <v>2017</v>
      </c>
      <c r="E72" s="331">
        <v>2018</v>
      </c>
      <c r="F72" s="331">
        <v>2018</v>
      </c>
      <c r="G72" s="88">
        <v>2019</v>
      </c>
      <c r="H72" s="91"/>
      <c r="I72" s="91" t="s">
        <v>45</v>
      </c>
    </row>
    <row r="73" spans="1:12" x14ac:dyDescent="0.25">
      <c r="C73" s="330" t="s">
        <v>46</v>
      </c>
      <c r="D73" s="330" t="s">
        <v>47</v>
      </c>
      <c r="E73" s="330" t="s">
        <v>46</v>
      </c>
      <c r="F73" s="333" t="s">
        <v>406</v>
      </c>
      <c r="G73" s="93" t="s">
        <v>384</v>
      </c>
      <c r="H73" s="91"/>
      <c r="I73" s="120" t="s">
        <v>176</v>
      </c>
    </row>
    <row r="74" spans="1:12" x14ac:dyDescent="0.25">
      <c r="A74" s="27" t="s">
        <v>331</v>
      </c>
      <c r="D74" s="208"/>
      <c r="E74" s="55"/>
      <c r="G74" s="28"/>
      <c r="I74" s="94"/>
    </row>
    <row r="75" spans="1:12" x14ac:dyDescent="0.25">
      <c r="A75" s="29" t="s">
        <v>108</v>
      </c>
      <c r="D75" s="208"/>
      <c r="E75" s="55"/>
      <c r="G75" s="28"/>
      <c r="I75" s="94"/>
    </row>
    <row r="76" spans="1:12" x14ac:dyDescent="0.25">
      <c r="A76" s="27" t="s">
        <v>109</v>
      </c>
      <c r="C76" s="52">
        <v>300</v>
      </c>
      <c r="D76" s="208">
        <v>0</v>
      </c>
      <c r="E76" s="310">
        <v>300</v>
      </c>
      <c r="F76" s="34">
        <v>0</v>
      </c>
      <c r="G76" s="41">
        <v>300</v>
      </c>
      <c r="I76" s="94"/>
    </row>
    <row r="77" spans="1:12" x14ac:dyDescent="0.25">
      <c r="A77" s="27" t="s">
        <v>110</v>
      </c>
      <c r="C77" s="52">
        <v>800</v>
      </c>
      <c r="D77" s="208">
        <v>552.19000000000005</v>
      </c>
      <c r="E77" s="302">
        <v>1000</v>
      </c>
      <c r="F77" s="34">
        <v>556.07000000000005</v>
      </c>
      <c r="G77" s="40">
        <v>1000</v>
      </c>
      <c r="I77" s="94"/>
    </row>
    <row r="78" spans="1:12" x14ac:dyDescent="0.25">
      <c r="B78" s="50" t="s">
        <v>108</v>
      </c>
      <c r="C78" s="43">
        <f>SUM(C76:C77)</f>
        <v>1100</v>
      </c>
      <c r="D78" s="38">
        <f>SUM(D76:D77)</f>
        <v>552.19000000000005</v>
      </c>
      <c r="E78" s="43">
        <f>SUM(E76:E77)</f>
        <v>1300</v>
      </c>
      <c r="F78" s="43">
        <f>SUM(F76:F77)</f>
        <v>556.07000000000005</v>
      </c>
      <c r="G78" s="43">
        <f>SUM(G76:G77)</f>
        <v>1300</v>
      </c>
      <c r="I78" s="280">
        <f>SUM(G78-E78)/E78</f>
        <v>0</v>
      </c>
    </row>
    <row r="79" spans="1:12" x14ac:dyDescent="0.25">
      <c r="A79" s="27"/>
      <c r="E79" s="55"/>
      <c r="G79" s="28"/>
    </row>
    <row r="80" spans="1:12" x14ac:dyDescent="0.25">
      <c r="A80" s="29" t="s">
        <v>113</v>
      </c>
      <c r="E80" s="55"/>
      <c r="G80" s="28"/>
    </row>
    <row r="81" spans="1:9" x14ac:dyDescent="0.25">
      <c r="A81" s="27" t="s">
        <v>114</v>
      </c>
      <c r="C81" s="34">
        <v>300</v>
      </c>
      <c r="D81" s="208">
        <v>189.16</v>
      </c>
      <c r="E81" s="52">
        <v>200</v>
      </c>
      <c r="F81" s="33">
        <v>121.3</v>
      </c>
      <c r="G81" s="41">
        <v>200</v>
      </c>
    </row>
    <row r="82" spans="1:9" x14ac:dyDescent="0.25">
      <c r="B82" s="50" t="s">
        <v>332</v>
      </c>
      <c r="C82" s="51">
        <f t="shared" ref="C82" si="10">SUM(C81)</f>
        <v>300</v>
      </c>
      <c r="D82" s="38">
        <f t="shared" ref="D82:F82" si="11">SUM(D81)</f>
        <v>189.16</v>
      </c>
      <c r="E82" s="51">
        <f>SUM(E81)</f>
        <v>200</v>
      </c>
      <c r="F82" s="51">
        <f t="shared" si="11"/>
        <v>121.3</v>
      </c>
      <c r="G82" s="51">
        <f>SUM(G81)</f>
        <v>200</v>
      </c>
      <c r="I82" s="335">
        <f>SUM(G82-E82)/E82</f>
        <v>0</v>
      </c>
    </row>
    <row r="83" spans="1:9" x14ac:dyDescent="0.25">
      <c r="B83" s="27"/>
      <c r="D83" s="208"/>
      <c r="E83" s="55"/>
      <c r="G83" s="28"/>
      <c r="I83" s="94"/>
    </row>
    <row r="84" spans="1:9" x14ac:dyDescent="0.25">
      <c r="A84" s="29" t="s">
        <v>116</v>
      </c>
      <c r="D84" s="208"/>
      <c r="E84" s="55"/>
      <c r="G84" s="28"/>
      <c r="I84" s="94"/>
    </row>
    <row r="85" spans="1:9" x14ac:dyDescent="0.25">
      <c r="A85" s="27" t="s">
        <v>117</v>
      </c>
      <c r="C85" s="34">
        <v>350</v>
      </c>
      <c r="D85" s="208">
        <v>418.3</v>
      </c>
      <c r="E85" s="52">
        <v>500</v>
      </c>
      <c r="F85" s="34">
        <v>449.16</v>
      </c>
      <c r="G85" s="41">
        <v>500</v>
      </c>
      <c r="I85" s="94"/>
    </row>
    <row r="86" spans="1:9" x14ac:dyDescent="0.25">
      <c r="A86" s="27" t="s">
        <v>171</v>
      </c>
      <c r="C86" s="34">
        <v>100</v>
      </c>
      <c r="D86" s="208">
        <v>20</v>
      </c>
      <c r="E86" s="52">
        <v>100</v>
      </c>
      <c r="F86" s="33">
        <v>29.46</v>
      </c>
      <c r="G86" s="41">
        <v>100</v>
      </c>
      <c r="I86" s="94"/>
    </row>
    <row r="87" spans="1:9" x14ac:dyDescent="0.25">
      <c r="B87" s="50" t="s">
        <v>119</v>
      </c>
      <c r="C87" s="51">
        <f t="shared" ref="C87" si="12">SUM(C85:C86)</f>
        <v>450</v>
      </c>
      <c r="D87" s="38">
        <f t="shared" ref="D87:F87" si="13">SUM(D85:D86)</f>
        <v>438.3</v>
      </c>
      <c r="E87" s="51">
        <f>SUM(E85:E86)</f>
        <v>600</v>
      </c>
      <c r="F87" s="51">
        <f t="shared" si="13"/>
        <v>478.62</v>
      </c>
      <c r="G87" s="51">
        <f>SUM(G85:G86)</f>
        <v>600</v>
      </c>
      <c r="I87" s="280">
        <f>SUM(G87-E87)/E87</f>
        <v>0</v>
      </c>
    </row>
    <row r="88" spans="1:9" x14ac:dyDescent="0.25">
      <c r="B88" s="27"/>
      <c r="D88" s="208"/>
      <c r="E88" s="55"/>
      <c r="G88" s="28"/>
      <c r="I88" s="94"/>
    </row>
    <row r="89" spans="1:9" x14ac:dyDescent="0.25">
      <c r="A89" s="212" t="s">
        <v>120</v>
      </c>
      <c r="B89" s="212" t="s">
        <v>121</v>
      </c>
      <c r="C89" s="216">
        <f>SUM(C78,C82,C87)</f>
        <v>1850</v>
      </c>
      <c r="D89" s="217">
        <f>SUM(D78,D82,D87)</f>
        <v>1179.6500000000001</v>
      </c>
      <c r="E89" s="216">
        <f>SUM(E78,E82,E87)</f>
        <v>2100</v>
      </c>
      <c r="F89" s="216">
        <f>SUM(F78,F82,F87)</f>
        <v>1155.99</v>
      </c>
      <c r="G89" s="216">
        <f>SUM(G78,G82,G87)</f>
        <v>2100</v>
      </c>
      <c r="H89" s="213"/>
      <c r="I89" s="281">
        <f>SUM(G89-E89)/E89</f>
        <v>0</v>
      </c>
    </row>
    <row r="90" spans="1:9" x14ac:dyDescent="0.25">
      <c r="B90" s="27"/>
      <c r="C90" s="36"/>
      <c r="D90" s="31"/>
      <c r="E90" s="36"/>
      <c r="F90" s="34"/>
      <c r="G90" s="36"/>
      <c r="I90" s="94"/>
    </row>
    <row r="91" spans="1:9" x14ac:dyDescent="0.25">
      <c r="B91" s="118" t="s">
        <v>130</v>
      </c>
      <c r="C91" s="128">
        <f>SUM(C22,C64,C89)</f>
        <v>148434</v>
      </c>
      <c r="D91" s="170">
        <f>SUM(D22,D64,D89)</f>
        <v>146227.81</v>
      </c>
      <c r="E91" s="128">
        <f>SUM(E22,E64,E89)</f>
        <v>153665</v>
      </c>
      <c r="F91" s="128">
        <f>SUM(F22,F64,F89)</f>
        <v>112037.32000000002</v>
      </c>
      <c r="G91" s="128">
        <f>SUM(G22,G64,G89)</f>
        <v>161537</v>
      </c>
      <c r="H91" s="79"/>
      <c r="I91" s="282">
        <f>SUM(G91-E91)/E91</f>
        <v>5.1228321348387729E-2</v>
      </c>
    </row>
    <row r="93" spans="1:9" x14ac:dyDescent="0.25">
      <c r="A93" s="39" t="s">
        <v>223</v>
      </c>
    </row>
    <row r="95" spans="1:9" x14ac:dyDescent="0.25">
      <c r="A95" s="73" t="s">
        <v>68</v>
      </c>
      <c r="B95" s="73" t="s">
        <v>131</v>
      </c>
      <c r="C95" s="75">
        <f>G22</f>
        <v>153687</v>
      </c>
      <c r="D95" s="72"/>
      <c r="E95" s="72"/>
      <c r="F95" s="72"/>
      <c r="G95" s="72"/>
      <c r="H95" s="72"/>
      <c r="I95" s="72"/>
    </row>
    <row r="96" spans="1:9" x14ac:dyDescent="0.25">
      <c r="A96" s="73" t="s">
        <v>102</v>
      </c>
      <c r="B96" s="73" t="s">
        <v>132</v>
      </c>
      <c r="C96" s="210">
        <f>G64</f>
        <v>5750</v>
      </c>
      <c r="D96" s="72"/>
      <c r="E96" s="72"/>
      <c r="F96" s="72"/>
      <c r="G96" s="72"/>
      <c r="H96" s="72"/>
      <c r="I96" s="72"/>
    </row>
    <row r="97" spans="1:9" x14ac:dyDescent="0.25">
      <c r="A97" s="73" t="s">
        <v>120</v>
      </c>
      <c r="B97" s="73" t="s">
        <v>133</v>
      </c>
      <c r="C97" s="211">
        <f>G89</f>
        <v>2100</v>
      </c>
      <c r="D97" s="72"/>
      <c r="E97" s="72"/>
      <c r="F97" s="72"/>
      <c r="G97" s="72"/>
      <c r="H97" s="72"/>
      <c r="I97" s="72"/>
    </row>
    <row r="98" spans="1:9" x14ac:dyDescent="0.25">
      <c r="A98" s="73" t="s">
        <v>128</v>
      </c>
      <c r="B98" s="73" t="s">
        <v>134</v>
      </c>
      <c r="C98" s="247">
        <v>0</v>
      </c>
      <c r="D98" s="72"/>
      <c r="E98" s="72"/>
      <c r="F98" s="72"/>
      <c r="G98" s="72"/>
      <c r="H98" s="72"/>
      <c r="I98" s="72"/>
    </row>
    <row r="99" spans="1:9" x14ac:dyDescent="0.25">
      <c r="A99" s="73"/>
      <c r="B99" s="73"/>
      <c r="C99" s="72"/>
      <c r="D99" s="72"/>
      <c r="E99" s="72"/>
      <c r="F99" s="72"/>
      <c r="G99" s="72"/>
      <c r="H99" s="72"/>
      <c r="I99" s="72"/>
    </row>
    <row r="100" spans="1:9" x14ac:dyDescent="0.25">
      <c r="A100" s="72"/>
      <c r="B100" s="73" t="s">
        <v>135</v>
      </c>
      <c r="C100" s="75">
        <f>SUM(C95:C99)</f>
        <v>161537</v>
      </c>
      <c r="D100" s="72" t="s">
        <v>416</v>
      </c>
      <c r="E100" s="140"/>
      <c r="F100" s="72"/>
      <c r="G100" s="140">
        <f>SUM(G91-E91)</f>
        <v>7872</v>
      </c>
      <c r="H100" s="72"/>
      <c r="I100" s="72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27"/>
  <sheetViews>
    <sheetView workbookViewId="0">
      <selection sqref="A1:J1048576"/>
    </sheetView>
  </sheetViews>
  <sheetFormatPr defaultRowHeight="15" x14ac:dyDescent="0.25"/>
  <cols>
    <col min="1" max="1" width="2.5703125" customWidth="1"/>
    <col min="2" max="2" width="14.85546875" customWidth="1"/>
    <col min="3" max="3" width="17.140625" customWidth="1"/>
    <col min="4" max="5" width="13.140625" customWidth="1"/>
    <col min="6" max="6" width="12.7109375" customWidth="1"/>
    <col min="7" max="7" width="13.140625" customWidth="1"/>
    <col min="8" max="8" width="13" customWidth="1"/>
    <col min="9" max="9" width="2.85546875" customWidth="1"/>
    <col min="10" max="10" width="11.5703125" customWidth="1"/>
    <col min="11" max="11" width="3.85546875" customWidth="1"/>
    <col min="12" max="12" width="14.85546875" customWidth="1"/>
    <col min="13" max="13" width="17.140625" customWidth="1"/>
    <col min="14" max="18" width="12.7109375" customWidth="1"/>
    <col min="19" max="19" width="2.85546875" customWidth="1"/>
    <col min="20" max="20" width="11.5703125" customWidth="1"/>
  </cols>
  <sheetData>
    <row r="1" spans="1:20" x14ac:dyDescent="0.25">
      <c r="A1" s="17" t="s">
        <v>42</v>
      </c>
      <c r="E1" s="142" t="s">
        <v>43</v>
      </c>
      <c r="H1" s="19" t="s">
        <v>138</v>
      </c>
      <c r="I1" s="20"/>
      <c r="L1" s="17" t="s">
        <v>42</v>
      </c>
      <c r="P1" s="18" t="s">
        <v>43</v>
      </c>
      <c r="T1" s="20"/>
    </row>
    <row r="2" spans="1:20" x14ac:dyDescent="0.25">
      <c r="A2" s="17"/>
      <c r="B2" s="236">
        <f ca="1">TODAY()</f>
        <v>43955</v>
      </c>
      <c r="I2" s="20"/>
      <c r="L2" s="17"/>
      <c r="T2" s="20"/>
    </row>
    <row r="3" spans="1:20" x14ac:dyDescent="0.25">
      <c r="E3" s="144" t="s">
        <v>44</v>
      </c>
      <c r="P3" s="21" t="s">
        <v>136</v>
      </c>
    </row>
    <row r="4" spans="1:20" x14ac:dyDescent="0.25">
      <c r="D4" s="86">
        <v>2017</v>
      </c>
      <c r="E4" s="86">
        <v>2017</v>
      </c>
      <c r="F4" s="221">
        <v>2018</v>
      </c>
      <c r="G4" s="86">
        <v>2018</v>
      </c>
      <c r="H4" s="88">
        <v>2019</v>
      </c>
      <c r="I4" s="91"/>
      <c r="J4" s="91" t="s">
        <v>45</v>
      </c>
      <c r="N4" s="86">
        <v>2017</v>
      </c>
      <c r="O4" s="86">
        <v>2017</v>
      </c>
      <c r="P4" s="221">
        <v>2018</v>
      </c>
      <c r="Q4" s="86">
        <v>2018</v>
      </c>
      <c r="R4" s="88">
        <v>2019</v>
      </c>
      <c r="S4" s="91"/>
      <c r="T4" s="91" t="s">
        <v>45</v>
      </c>
    </row>
    <row r="5" spans="1:20" x14ac:dyDescent="0.25">
      <c r="D5" s="21" t="s">
        <v>46</v>
      </c>
      <c r="E5" s="21" t="s">
        <v>47</v>
      </c>
      <c r="F5" s="120" t="s">
        <v>46</v>
      </c>
      <c r="G5" s="92" t="s">
        <v>406</v>
      </c>
      <c r="H5" s="93" t="s">
        <v>384</v>
      </c>
      <c r="I5" s="91"/>
      <c r="J5" s="120" t="s">
        <v>176</v>
      </c>
      <c r="N5" s="21" t="s">
        <v>46</v>
      </c>
      <c r="O5" s="21" t="s">
        <v>47</v>
      </c>
      <c r="P5" s="120" t="s">
        <v>46</v>
      </c>
      <c r="Q5" s="92" t="s">
        <v>406</v>
      </c>
      <c r="R5" s="93" t="s">
        <v>384</v>
      </c>
      <c r="S5" s="91"/>
      <c r="T5" s="120" t="s">
        <v>176</v>
      </c>
    </row>
    <row r="6" spans="1:20" x14ac:dyDescent="0.25">
      <c r="A6" s="27" t="s">
        <v>333</v>
      </c>
      <c r="F6" s="55"/>
      <c r="H6" s="28"/>
      <c r="L6" s="27" t="s">
        <v>334</v>
      </c>
      <c r="R6" s="28"/>
    </row>
    <row r="7" spans="1:20" x14ac:dyDescent="0.25">
      <c r="A7" s="29" t="s">
        <v>51</v>
      </c>
      <c r="F7" s="55"/>
      <c r="H7" s="28"/>
      <c r="L7" s="27" t="s">
        <v>335</v>
      </c>
      <c r="N7" s="66">
        <v>15300</v>
      </c>
      <c r="O7" s="66">
        <v>24537.599999999999</v>
      </c>
      <c r="P7" s="66">
        <v>15300</v>
      </c>
      <c r="Q7" s="36">
        <v>19730.66</v>
      </c>
      <c r="R7" s="32">
        <v>9000</v>
      </c>
      <c r="T7" s="325">
        <f>SUM(R7-P7)/R7</f>
        <v>-0.7</v>
      </c>
    </row>
    <row r="8" spans="1:20" x14ac:dyDescent="0.25">
      <c r="A8" s="27" t="s">
        <v>52</v>
      </c>
      <c r="D8" s="166">
        <v>64334</v>
      </c>
      <c r="E8" s="66">
        <v>65523.96</v>
      </c>
      <c r="F8" s="301">
        <v>65300</v>
      </c>
      <c r="G8" s="66">
        <v>50224</v>
      </c>
      <c r="H8" s="32">
        <v>66598</v>
      </c>
      <c r="M8" s="27"/>
      <c r="N8" s="33"/>
      <c r="P8" s="33"/>
      <c r="Q8" s="36"/>
      <c r="R8" s="30"/>
    </row>
    <row r="9" spans="1:20" x14ac:dyDescent="0.25">
      <c r="A9" s="27" t="s">
        <v>290</v>
      </c>
      <c r="D9" s="166">
        <v>4500</v>
      </c>
      <c r="E9" s="66">
        <v>4160</v>
      </c>
      <c r="F9" s="302">
        <v>4500</v>
      </c>
      <c r="G9" s="66">
        <v>3120</v>
      </c>
      <c r="H9" s="40">
        <v>5500</v>
      </c>
      <c r="M9" s="118" t="s">
        <v>145</v>
      </c>
      <c r="N9" s="78">
        <f t="shared" ref="N9:Q9" si="0">SUM(N7)</f>
        <v>15300</v>
      </c>
      <c r="O9" s="78">
        <f t="shared" si="0"/>
        <v>24537.599999999999</v>
      </c>
      <c r="P9" s="78">
        <f t="shared" si="0"/>
        <v>15300</v>
      </c>
      <c r="Q9" s="78">
        <f t="shared" si="0"/>
        <v>19730.66</v>
      </c>
      <c r="R9" s="78">
        <f>SUM(R7)</f>
        <v>9000</v>
      </c>
      <c r="S9" s="79"/>
      <c r="T9" s="326">
        <f>SUM(R9-P9)/R9</f>
        <v>-0.7</v>
      </c>
    </row>
    <row r="10" spans="1:20" x14ac:dyDescent="0.25">
      <c r="A10" s="27" t="s">
        <v>148</v>
      </c>
      <c r="D10" s="166">
        <v>84520</v>
      </c>
      <c r="E10" s="66">
        <v>86359.2</v>
      </c>
      <c r="F10" s="301">
        <v>89560</v>
      </c>
      <c r="G10" s="66">
        <v>67692.399999999994</v>
      </c>
      <c r="H10" s="32">
        <v>95018</v>
      </c>
    </row>
    <row r="11" spans="1:20" x14ac:dyDescent="0.25">
      <c r="A11" s="27"/>
      <c r="C11" s="50" t="s">
        <v>51</v>
      </c>
      <c r="D11" s="38">
        <f>SUM(D8:D10)</f>
        <v>153354</v>
      </c>
      <c r="E11" s="38">
        <f>SUM(E8:E10)</f>
        <v>156043.15999999997</v>
      </c>
      <c r="F11" s="38">
        <f>SUM(F8:F10)</f>
        <v>159360</v>
      </c>
      <c r="G11" s="38">
        <f>SUM(G8:G10)</f>
        <v>121036.4</v>
      </c>
      <c r="H11" s="38">
        <f>SUM(H8:H10)</f>
        <v>167116</v>
      </c>
      <c r="J11" s="258">
        <f>SUM(H11-F11)/F11</f>
        <v>4.8669678714859436E-2</v>
      </c>
    </row>
    <row r="12" spans="1:20" x14ac:dyDescent="0.25">
      <c r="A12" s="27"/>
      <c r="D12" s="66"/>
      <c r="E12" s="66"/>
      <c r="F12" s="166"/>
      <c r="G12" s="66"/>
      <c r="H12" s="102"/>
      <c r="J12" s="114"/>
    </row>
    <row r="13" spans="1:20" x14ac:dyDescent="0.25">
      <c r="A13" s="29" t="s">
        <v>58</v>
      </c>
      <c r="D13" s="53"/>
      <c r="E13" s="53"/>
      <c r="F13" s="175"/>
      <c r="G13" s="53"/>
      <c r="H13" s="172"/>
      <c r="J13" s="114"/>
    </row>
    <row r="14" spans="1:20" x14ac:dyDescent="0.25">
      <c r="A14" s="27" t="s">
        <v>59</v>
      </c>
      <c r="D14" s="166">
        <v>2500</v>
      </c>
      <c r="E14" s="66">
        <v>2380.8000000000002</v>
      </c>
      <c r="F14" s="302">
        <v>2620</v>
      </c>
      <c r="G14" s="66">
        <v>1706.13</v>
      </c>
      <c r="H14" s="40">
        <v>2885</v>
      </c>
      <c r="J14" s="114"/>
    </row>
    <row r="15" spans="1:20" x14ac:dyDescent="0.25">
      <c r="A15" s="27" t="s">
        <v>60</v>
      </c>
      <c r="D15" s="166">
        <v>53915</v>
      </c>
      <c r="E15" s="66">
        <v>60076.58</v>
      </c>
      <c r="F15" s="301">
        <v>61745</v>
      </c>
      <c r="G15" s="66">
        <v>45240.12</v>
      </c>
      <c r="H15" s="32">
        <v>61753</v>
      </c>
      <c r="J15" s="114"/>
    </row>
    <row r="16" spans="1:20" x14ac:dyDescent="0.25">
      <c r="A16" s="27" t="s">
        <v>61</v>
      </c>
      <c r="D16" s="166">
        <v>750</v>
      </c>
      <c r="E16" s="66">
        <v>1827.74</v>
      </c>
      <c r="F16" s="302">
        <v>1200</v>
      </c>
      <c r="G16" s="66">
        <v>915.4</v>
      </c>
      <c r="H16" s="40">
        <v>1200</v>
      </c>
      <c r="J16" s="114"/>
    </row>
    <row r="17" spans="1:10" x14ac:dyDescent="0.25">
      <c r="A17" s="27" t="s">
        <v>62</v>
      </c>
      <c r="D17" s="166">
        <v>100</v>
      </c>
      <c r="E17" s="66">
        <v>0</v>
      </c>
      <c r="F17" s="310">
        <v>100</v>
      </c>
      <c r="G17" s="66">
        <v>0</v>
      </c>
      <c r="H17" s="41">
        <v>100</v>
      </c>
      <c r="J17" s="114"/>
    </row>
    <row r="18" spans="1:10" x14ac:dyDescent="0.25">
      <c r="A18" s="27" t="s">
        <v>63</v>
      </c>
      <c r="D18" s="166">
        <v>1245</v>
      </c>
      <c r="E18" s="66">
        <v>936.75</v>
      </c>
      <c r="F18" s="302">
        <v>1435</v>
      </c>
      <c r="G18" s="66">
        <v>988.9</v>
      </c>
      <c r="H18" s="40">
        <v>1275</v>
      </c>
      <c r="J18" s="114"/>
    </row>
    <row r="19" spans="1:10" x14ac:dyDescent="0.25">
      <c r="A19" s="27" t="s">
        <v>64</v>
      </c>
      <c r="D19" s="166">
        <v>2500</v>
      </c>
      <c r="E19" s="66">
        <v>2590.56</v>
      </c>
      <c r="F19" s="302">
        <v>2636</v>
      </c>
      <c r="G19" s="66">
        <v>2016.8</v>
      </c>
      <c r="H19" s="40">
        <v>2778</v>
      </c>
      <c r="J19" s="114"/>
    </row>
    <row r="20" spans="1:10" x14ac:dyDescent="0.25">
      <c r="A20" s="27" t="s">
        <v>65</v>
      </c>
      <c r="D20" s="166">
        <v>9695</v>
      </c>
      <c r="E20" s="66">
        <v>9561.1200000000008</v>
      </c>
      <c r="F20" s="301">
        <v>10316</v>
      </c>
      <c r="G20" s="66">
        <v>6635.36</v>
      </c>
      <c r="H20" s="32">
        <v>10820</v>
      </c>
      <c r="J20" s="114"/>
    </row>
    <row r="21" spans="1:10" x14ac:dyDescent="0.25">
      <c r="A21" s="27" t="s">
        <v>66</v>
      </c>
      <c r="D21" s="166">
        <v>11578</v>
      </c>
      <c r="E21" s="66">
        <v>10724.75</v>
      </c>
      <c r="F21" s="301">
        <v>12050</v>
      </c>
      <c r="G21" s="66">
        <v>8352.61</v>
      </c>
      <c r="H21" s="32">
        <v>12576</v>
      </c>
      <c r="J21" s="114"/>
    </row>
    <row r="22" spans="1:10" x14ac:dyDescent="0.25">
      <c r="C22" s="50" t="s">
        <v>226</v>
      </c>
      <c r="D22" s="38">
        <f t="shared" ref="D22:E22" si="1">SUM(D14:D21)</f>
        <v>82283</v>
      </c>
      <c r="E22" s="38">
        <f t="shared" si="1"/>
        <v>88098.3</v>
      </c>
      <c r="F22" s="38">
        <f>SUM(F14:F21)</f>
        <v>92102</v>
      </c>
      <c r="G22" s="38">
        <f t="shared" ref="G22" si="2">SUM(G14:G21)</f>
        <v>65855.320000000007</v>
      </c>
      <c r="H22" s="38">
        <f>SUM(H14:H21)</f>
        <v>93387</v>
      </c>
      <c r="J22" s="325">
        <f>SUM(H22-F22)/F22</f>
        <v>1.395192286812447E-2</v>
      </c>
    </row>
    <row r="23" spans="1:10" x14ac:dyDescent="0.25">
      <c r="C23" s="27"/>
      <c r="D23" s="53"/>
      <c r="E23" s="53"/>
      <c r="F23" s="175"/>
      <c r="G23" s="175"/>
      <c r="H23" s="175"/>
      <c r="J23" s="114"/>
    </row>
    <row r="24" spans="1:10" x14ac:dyDescent="0.25">
      <c r="A24" s="212" t="s">
        <v>68</v>
      </c>
      <c r="B24" s="213"/>
      <c r="C24" s="212" t="s">
        <v>57</v>
      </c>
      <c r="D24" s="217">
        <f t="shared" ref="D24:E24" si="3">SUM(D11+D22)</f>
        <v>235637</v>
      </c>
      <c r="E24" s="217">
        <f t="shared" si="3"/>
        <v>244141.45999999996</v>
      </c>
      <c r="F24" s="217">
        <f>SUM(F11+F22)</f>
        <v>251462</v>
      </c>
      <c r="G24" s="217">
        <f t="shared" ref="G24" si="4">SUM(G11+G22)</f>
        <v>186891.72</v>
      </c>
      <c r="H24" s="217">
        <f>SUM(H11+H22)</f>
        <v>260503</v>
      </c>
      <c r="I24" s="72"/>
      <c r="J24" s="259">
        <f>SUM(H24-F24)/F24</f>
        <v>3.5953742513779419E-2</v>
      </c>
    </row>
    <row r="25" spans="1:10" x14ac:dyDescent="0.25">
      <c r="A25" s="45"/>
      <c r="B25" s="39"/>
      <c r="C25" s="29"/>
      <c r="D25" s="65"/>
      <c r="E25" s="65"/>
      <c r="F25" s="127"/>
      <c r="G25" s="65"/>
      <c r="H25" s="127"/>
      <c r="J25" s="188"/>
    </row>
    <row r="26" spans="1:10" x14ac:dyDescent="0.25">
      <c r="A26" s="27" t="s">
        <v>336</v>
      </c>
      <c r="D26" s="53"/>
      <c r="E26" s="53"/>
      <c r="F26" s="175"/>
      <c r="G26" s="53"/>
      <c r="H26" s="175"/>
      <c r="J26" s="114"/>
    </row>
    <row r="27" spans="1:10" x14ac:dyDescent="0.25">
      <c r="A27" s="29" t="s">
        <v>156</v>
      </c>
      <c r="D27" s="53"/>
      <c r="E27" s="53"/>
      <c r="F27" s="175"/>
      <c r="G27" s="53"/>
      <c r="H27" s="175"/>
      <c r="J27" s="114"/>
    </row>
    <row r="28" spans="1:10" x14ac:dyDescent="0.25">
      <c r="A28" s="27" t="s">
        <v>158</v>
      </c>
      <c r="D28" s="66">
        <v>10000</v>
      </c>
      <c r="E28" s="66">
        <v>5041.66</v>
      </c>
      <c r="F28" s="166">
        <v>10000</v>
      </c>
      <c r="G28" s="66">
        <v>3666.65</v>
      </c>
      <c r="H28" s="102">
        <v>8000</v>
      </c>
      <c r="J28" s="114"/>
    </row>
    <row r="29" spans="1:10" x14ac:dyDescent="0.25">
      <c r="C29" s="50" t="s">
        <v>156</v>
      </c>
      <c r="D29" s="38">
        <f t="shared" ref="D29:E29" si="5">SUM(D28)</f>
        <v>10000</v>
      </c>
      <c r="E29" s="38">
        <f t="shared" si="5"/>
        <v>5041.66</v>
      </c>
      <c r="F29" s="38">
        <f>SUM(F28)</f>
        <v>10000</v>
      </c>
      <c r="G29" s="38">
        <f t="shared" ref="G29" si="6">SUM(G28)</f>
        <v>3666.65</v>
      </c>
      <c r="H29" s="38">
        <f>SUM(H28)</f>
        <v>8000</v>
      </c>
      <c r="J29" s="258">
        <f>SUM(H29-F29)/F29</f>
        <v>-0.2</v>
      </c>
    </row>
    <row r="30" spans="1:10" x14ac:dyDescent="0.25">
      <c r="C30" s="108"/>
      <c r="D30" s="303"/>
      <c r="E30" s="303"/>
      <c r="F30" s="303"/>
      <c r="G30" s="303"/>
      <c r="H30" s="303"/>
      <c r="J30" s="258"/>
    </row>
    <row r="31" spans="1:10" x14ac:dyDescent="0.25">
      <c r="C31" s="108"/>
      <c r="D31" s="303"/>
      <c r="E31" s="303"/>
      <c r="F31" s="303"/>
      <c r="G31" s="303"/>
      <c r="H31" s="303"/>
      <c r="J31" s="258"/>
    </row>
    <row r="32" spans="1:10" x14ac:dyDescent="0.25">
      <c r="C32" s="108"/>
      <c r="D32" s="303"/>
      <c r="E32" s="303"/>
      <c r="F32" s="303"/>
      <c r="G32" s="303"/>
      <c r="H32" s="303"/>
      <c r="J32" s="258"/>
    </row>
    <row r="33" spans="1:10" x14ac:dyDescent="0.25">
      <c r="C33" s="108"/>
      <c r="D33" s="303"/>
      <c r="E33" s="303"/>
      <c r="F33" s="303"/>
      <c r="G33" s="303"/>
      <c r="H33" s="303"/>
      <c r="J33" s="258"/>
    </row>
    <row r="34" spans="1:10" x14ac:dyDescent="0.25">
      <c r="C34" s="108"/>
      <c r="D34" s="303"/>
      <c r="E34" s="303"/>
      <c r="F34" s="303"/>
      <c r="G34" s="303"/>
      <c r="H34" s="303"/>
      <c r="J34" s="258"/>
    </row>
    <row r="35" spans="1:10" x14ac:dyDescent="0.25">
      <c r="A35" s="17" t="s">
        <v>42</v>
      </c>
      <c r="E35" s="142" t="s">
        <v>43</v>
      </c>
      <c r="H35" s="19" t="s">
        <v>154</v>
      </c>
      <c r="I35" s="20"/>
      <c r="J35" s="2"/>
    </row>
    <row r="37" spans="1:10" x14ac:dyDescent="0.25">
      <c r="E37" s="144" t="s">
        <v>44</v>
      </c>
    </row>
    <row r="38" spans="1:10" x14ac:dyDescent="0.25">
      <c r="D38" s="86">
        <v>2017</v>
      </c>
      <c r="E38" s="86">
        <v>2017</v>
      </c>
      <c r="F38" s="221">
        <v>2018</v>
      </c>
      <c r="G38" s="86">
        <v>2018</v>
      </c>
      <c r="H38" s="88">
        <v>2019</v>
      </c>
      <c r="I38" s="91"/>
      <c r="J38" s="91" t="s">
        <v>45</v>
      </c>
    </row>
    <row r="39" spans="1:10" x14ac:dyDescent="0.25">
      <c r="D39" s="21" t="s">
        <v>46</v>
      </c>
      <c r="E39" s="21" t="s">
        <v>47</v>
      </c>
      <c r="F39" s="120" t="s">
        <v>46</v>
      </c>
      <c r="G39" s="92" t="s">
        <v>406</v>
      </c>
      <c r="H39" s="93" t="s">
        <v>384</v>
      </c>
      <c r="I39" s="91"/>
      <c r="J39" s="120" t="s">
        <v>176</v>
      </c>
    </row>
    <row r="40" spans="1:10" x14ac:dyDescent="0.25">
      <c r="A40" s="27" t="s">
        <v>337</v>
      </c>
      <c r="F40" s="55"/>
      <c r="H40" s="28"/>
    </row>
    <row r="41" spans="1:10" x14ac:dyDescent="0.25">
      <c r="A41" s="29" t="s">
        <v>191</v>
      </c>
      <c r="D41" s="53"/>
      <c r="E41" s="53"/>
      <c r="F41" s="175"/>
      <c r="G41" s="53"/>
      <c r="H41" s="172"/>
      <c r="J41" s="114"/>
    </row>
    <row r="42" spans="1:10" x14ac:dyDescent="0.25">
      <c r="A42" s="27" t="s">
        <v>72</v>
      </c>
      <c r="D42" s="66">
        <v>1000</v>
      </c>
      <c r="E42" s="66">
        <v>1745.42</v>
      </c>
      <c r="F42" s="166">
        <v>1000</v>
      </c>
      <c r="G42" s="66">
        <v>764.06</v>
      </c>
      <c r="H42" s="40">
        <v>1200</v>
      </c>
      <c r="J42" s="114"/>
    </row>
    <row r="43" spans="1:10" x14ac:dyDescent="0.25">
      <c r="A43" s="27" t="s">
        <v>73</v>
      </c>
      <c r="D43" s="66">
        <v>700</v>
      </c>
      <c r="E43" s="66">
        <v>0</v>
      </c>
      <c r="F43" s="166">
        <v>700</v>
      </c>
      <c r="G43" s="66">
        <v>0</v>
      </c>
      <c r="H43" s="41">
        <v>700</v>
      </c>
      <c r="J43" s="114"/>
    </row>
    <row r="44" spans="1:10" x14ac:dyDescent="0.25">
      <c r="A44" s="27" t="s">
        <v>74</v>
      </c>
      <c r="D44" s="66">
        <v>1700</v>
      </c>
      <c r="E44" s="66">
        <v>0</v>
      </c>
      <c r="F44" s="166">
        <v>1700</v>
      </c>
      <c r="G44" s="66">
        <v>0</v>
      </c>
      <c r="H44" s="40">
        <v>1700</v>
      </c>
      <c r="J44" s="114"/>
    </row>
    <row r="45" spans="1:10" x14ac:dyDescent="0.25">
      <c r="A45" s="27" t="s">
        <v>278</v>
      </c>
      <c r="D45" s="66">
        <v>2000</v>
      </c>
      <c r="E45" s="66">
        <v>0</v>
      </c>
      <c r="F45" s="166">
        <v>2000</v>
      </c>
      <c r="G45" s="66">
        <v>0</v>
      </c>
      <c r="H45" s="40">
        <v>2000</v>
      </c>
      <c r="J45" s="114"/>
    </row>
    <row r="46" spans="1:10" x14ac:dyDescent="0.25">
      <c r="C46" s="50" t="s">
        <v>191</v>
      </c>
      <c r="D46" s="38">
        <f>SUM(D42:D45)</f>
        <v>5400</v>
      </c>
      <c r="E46" s="38">
        <f>SUM(E42:E45)</f>
        <v>1745.42</v>
      </c>
      <c r="F46" s="38">
        <f>SUM(F42:F45)</f>
        <v>5400</v>
      </c>
      <c r="G46" s="38">
        <f>SUM(G42:G45)</f>
        <v>764.06</v>
      </c>
      <c r="H46" s="38">
        <f>SUM(H42:H45)</f>
        <v>5600</v>
      </c>
      <c r="J46" s="258">
        <f>SUM(H46-F46)/F46</f>
        <v>3.7037037037037035E-2</v>
      </c>
    </row>
    <row r="47" spans="1:10" x14ac:dyDescent="0.25">
      <c r="C47" s="27"/>
      <c r="D47" s="53"/>
      <c r="E47" s="53"/>
      <c r="F47" s="175"/>
      <c r="G47" s="53"/>
      <c r="H47" s="172"/>
      <c r="J47" s="114"/>
    </row>
    <row r="48" spans="1:10" x14ac:dyDescent="0.25">
      <c r="A48" s="29" t="s">
        <v>80</v>
      </c>
      <c r="D48" s="53"/>
      <c r="E48" s="53"/>
      <c r="F48" s="175"/>
      <c r="G48" s="53"/>
      <c r="H48" s="172"/>
      <c r="J48" s="114"/>
    </row>
    <row r="49" spans="1:10" x14ac:dyDescent="0.25">
      <c r="A49" s="27" t="s">
        <v>82</v>
      </c>
      <c r="D49" s="66">
        <v>24545</v>
      </c>
      <c r="E49" s="66">
        <v>25936.73</v>
      </c>
      <c r="F49" s="166">
        <v>24545</v>
      </c>
      <c r="G49" s="66">
        <v>17165.080000000002</v>
      </c>
      <c r="H49" s="32">
        <v>24545</v>
      </c>
      <c r="J49" s="114"/>
    </row>
    <row r="50" spans="1:10" x14ac:dyDescent="0.25">
      <c r="A50" s="27" t="s">
        <v>161</v>
      </c>
      <c r="D50" s="66">
        <v>3232</v>
      </c>
      <c r="E50" s="66">
        <v>470.18</v>
      </c>
      <c r="F50" s="166">
        <v>3232</v>
      </c>
      <c r="G50" s="66">
        <v>324</v>
      </c>
      <c r="H50" s="40">
        <v>3698</v>
      </c>
      <c r="J50" s="114"/>
    </row>
    <row r="51" spans="1:10" x14ac:dyDescent="0.25">
      <c r="C51" s="50" t="s">
        <v>80</v>
      </c>
      <c r="D51" s="38">
        <f>SUM(D49:D50)</f>
        <v>27777</v>
      </c>
      <c r="E51" s="38">
        <f>SUM(E49:E50)</f>
        <v>26406.91</v>
      </c>
      <c r="F51" s="38">
        <f>SUM(F49:F50)</f>
        <v>27777</v>
      </c>
      <c r="G51" s="38">
        <f>SUM(G49:G50)</f>
        <v>17489.080000000002</v>
      </c>
      <c r="H51" s="38">
        <f>SUM(H49:H50)</f>
        <v>28243</v>
      </c>
      <c r="J51" s="258">
        <f>SUM(H51-F51)/F51</f>
        <v>1.6776469741152752E-2</v>
      </c>
    </row>
    <row r="52" spans="1:10" x14ac:dyDescent="0.25">
      <c r="C52" s="27"/>
      <c r="D52" s="66"/>
      <c r="E52" s="66"/>
      <c r="F52" s="166"/>
      <c r="G52" s="66"/>
      <c r="H52" s="102"/>
      <c r="J52" s="189"/>
    </row>
    <row r="53" spans="1:10" x14ac:dyDescent="0.25">
      <c r="A53" s="29" t="s">
        <v>83</v>
      </c>
      <c r="D53" s="53"/>
      <c r="E53" s="53"/>
      <c r="F53" s="175"/>
      <c r="G53" s="53"/>
      <c r="H53" s="172"/>
      <c r="J53" s="114"/>
    </row>
    <row r="54" spans="1:10" x14ac:dyDescent="0.25">
      <c r="A54" s="27" t="s">
        <v>193</v>
      </c>
      <c r="D54" s="66">
        <v>0</v>
      </c>
      <c r="E54" s="66">
        <v>146.66</v>
      </c>
      <c r="F54" s="166">
        <v>0</v>
      </c>
      <c r="G54" s="66">
        <v>211.71</v>
      </c>
      <c r="H54" s="102">
        <v>0</v>
      </c>
      <c r="J54" s="114"/>
    </row>
    <row r="55" spans="1:10" x14ac:dyDescent="0.25">
      <c r="C55" s="50" t="s">
        <v>83</v>
      </c>
      <c r="D55" s="38">
        <f>SUM(D54)</f>
        <v>0</v>
      </c>
      <c r="E55" s="38">
        <f>SUM(E54)</f>
        <v>146.66</v>
      </c>
      <c r="F55" s="38">
        <f>SUM(F54)</f>
        <v>0</v>
      </c>
      <c r="G55" s="38">
        <f>SUM(G54)</f>
        <v>211.71</v>
      </c>
      <c r="H55" s="38">
        <f>SUM(H54)</f>
        <v>0</v>
      </c>
      <c r="J55" s="258">
        <v>0</v>
      </c>
    </row>
    <row r="56" spans="1:10" x14ac:dyDescent="0.25">
      <c r="A56" s="27"/>
      <c r="F56" s="55"/>
      <c r="H56" s="28"/>
    </row>
    <row r="57" spans="1:10" x14ac:dyDescent="0.25">
      <c r="A57" s="29" t="s">
        <v>86</v>
      </c>
      <c r="F57" s="55"/>
      <c r="H57" s="28"/>
    </row>
    <row r="58" spans="1:10" x14ac:dyDescent="0.25">
      <c r="A58" s="27" t="s">
        <v>241</v>
      </c>
      <c r="D58" s="116">
        <v>1000</v>
      </c>
      <c r="E58" s="34">
        <v>707</v>
      </c>
      <c r="F58" s="116">
        <v>1000</v>
      </c>
      <c r="G58" s="34">
        <v>258</v>
      </c>
      <c r="H58" s="40">
        <v>1000</v>
      </c>
    </row>
    <row r="59" spans="1:10" x14ac:dyDescent="0.25">
      <c r="A59" s="27" t="s">
        <v>194</v>
      </c>
      <c r="D59" s="52">
        <v>500</v>
      </c>
      <c r="E59" s="33">
        <v>0</v>
      </c>
      <c r="F59" s="52">
        <v>500</v>
      </c>
      <c r="G59" s="33">
        <v>0</v>
      </c>
      <c r="H59" s="41">
        <v>500</v>
      </c>
    </row>
    <row r="60" spans="1:10" x14ac:dyDescent="0.25">
      <c r="A60" s="27" t="s">
        <v>216</v>
      </c>
      <c r="D60" s="105">
        <v>245190</v>
      </c>
      <c r="E60" s="47">
        <v>258593.51</v>
      </c>
      <c r="F60" s="105">
        <v>245190</v>
      </c>
      <c r="G60" s="47">
        <v>133327.63</v>
      </c>
      <c r="H60" s="48">
        <v>265090</v>
      </c>
    </row>
    <row r="61" spans="1:10" x14ac:dyDescent="0.25">
      <c r="A61" s="27" t="s">
        <v>165</v>
      </c>
      <c r="D61" s="117">
        <v>17000</v>
      </c>
      <c r="E61" s="36">
        <v>16400.8</v>
      </c>
      <c r="F61" s="117">
        <v>17000</v>
      </c>
      <c r="G61" s="36">
        <v>4137.26</v>
      </c>
      <c r="H61" s="32">
        <v>17000</v>
      </c>
    </row>
    <row r="62" spans="1:10" x14ac:dyDescent="0.25">
      <c r="C62" s="50" t="s">
        <v>166</v>
      </c>
      <c r="D62" s="107">
        <f>SUM(D58:D61)</f>
        <v>263690</v>
      </c>
      <c r="E62" s="107">
        <f>SUM(E58:E61)</f>
        <v>275701.31</v>
      </c>
      <c r="F62" s="107">
        <f>SUM(F58:F61)</f>
        <v>263690</v>
      </c>
      <c r="G62" s="107">
        <f>SUM(G58:G61)</f>
        <v>137722.89000000001</v>
      </c>
      <c r="H62" s="107">
        <f>SUM(H58:H61)</f>
        <v>283590</v>
      </c>
      <c r="J62" s="258">
        <f>SUM(H62-F62)/F62</f>
        <v>7.5467404907277491E-2</v>
      </c>
    </row>
    <row r="63" spans="1:10" x14ac:dyDescent="0.25">
      <c r="C63" s="27"/>
      <c r="F63" s="55"/>
      <c r="H63" s="28"/>
      <c r="J63" s="114"/>
    </row>
    <row r="64" spans="1:10" x14ac:dyDescent="0.25">
      <c r="A64" s="29" t="s">
        <v>90</v>
      </c>
      <c r="F64" s="55"/>
      <c r="H64" s="28"/>
      <c r="J64" s="114"/>
    </row>
    <row r="65" spans="1:10" x14ac:dyDescent="0.25">
      <c r="A65" s="27" t="s">
        <v>91</v>
      </c>
      <c r="D65" s="34">
        <v>500</v>
      </c>
      <c r="E65" s="33">
        <v>0</v>
      </c>
      <c r="F65" s="52">
        <v>500</v>
      </c>
      <c r="G65" s="33">
        <v>0</v>
      </c>
      <c r="H65" s="41">
        <v>500</v>
      </c>
      <c r="J65" s="114"/>
    </row>
    <row r="66" spans="1:10" x14ac:dyDescent="0.25">
      <c r="A66" s="27" t="s">
        <v>167</v>
      </c>
      <c r="D66" s="34">
        <v>500</v>
      </c>
      <c r="E66" s="33">
        <v>0</v>
      </c>
      <c r="F66" s="52">
        <v>500</v>
      </c>
      <c r="G66" s="33">
        <v>0</v>
      </c>
      <c r="H66" s="41">
        <v>500</v>
      </c>
      <c r="J66" s="114"/>
    </row>
    <row r="67" spans="1:10" x14ac:dyDescent="0.25">
      <c r="A67" s="27" t="s">
        <v>93</v>
      </c>
      <c r="D67" s="49">
        <v>50</v>
      </c>
      <c r="E67" s="33">
        <v>0</v>
      </c>
      <c r="F67" s="222">
        <v>50</v>
      </c>
      <c r="G67" s="33">
        <v>0</v>
      </c>
      <c r="H67" s="112">
        <v>50</v>
      </c>
      <c r="J67" s="114"/>
    </row>
    <row r="68" spans="1:10" x14ac:dyDescent="0.25">
      <c r="C68" s="50" t="s">
        <v>95</v>
      </c>
      <c r="D68" s="43">
        <f t="shared" ref="D68:E68" si="7">SUM(D65:D67)</f>
        <v>1050</v>
      </c>
      <c r="E68" s="43">
        <f t="shared" si="7"/>
        <v>0</v>
      </c>
      <c r="F68" s="43">
        <f>SUM(F65:F67)</f>
        <v>1050</v>
      </c>
      <c r="G68" s="43">
        <f t="shared" ref="G68" si="8">SUM(G65:G67)</f>
        <v>0</v>
      </c>
      <c r="H68" s="43">
        <f>SUM(H65:H67)</f>
        <v>1050</v>
      </c>
      <c r="J68" s="258">
        <f>SUM(H68-F68)/F68</f>
        <v>0</v>
      </c>
    </row>
    <row r="69" spans="1:10" x14ac:dyDescent="0.25">
      <c r="A69" s="17" t="s">
        <v>42</v>
      </c>
      <c r="E69" s="142" t="s">
        <v>43</v>
      </c>
      <c r="H69" s="19" t="s">
        <v>96</v>
      </c>
      <c r="I69" s="20"/>
      <c r="J69" s="2"/>
    </row>
    <row r="70" spans="1:10" x14ac:dyDescent="0.25">
      <c r="A70" s="17"/>
      <c r="I70" s="20"/>
    </row>
    <row r="71" spans="1:10" x14ac:dyDescent="0.25">
      <c r="E71" s="144" t="s">
        <v>44</v>
      </c>
    </row>
    <row r="72" spans="1:10" x14ac:dyDescent="0.25">
      <c r="D72" s="86">
        <v>2017</v>
      </c>
      <c r="E72" s="86">
        <v>2017</v>
      </c>
      <c r="F72" s="221">
        <v>2018</v>
      </c>
      <c r="G72" s="86">
        <v>2018</v>
      </c>
      <c r="H72" s="88">
        <v>2019</v>
      </c>
      <c r="I72" s="91"/>
      <c r="J72" s="91" t="s">
        <v>45</v>
      </c>
    </row>
    <row r="73" spans="1:10" x14ac:dyDescent="0.25">
      <c r="D73" s="21" t="s">
        <v>46</v>
      </c>
      <c r="E73" s="21" t="s">
        <v>47</v>
      </c>
      <c r="F73" s="120" t="s">
        <v>46</v>
      </c>
      <c r="G73" s="92" t="s">
        <v>406</v>
      </c>
      <c r="H73" s="93" t="s">
        <v>384</v>
      </c>
      <c r="I73" s="91"/>
      <c r="J73" s="120" t="s">
        <v>176</v>
      </c>
    </row>
    <row r="74" spans="1:10" x14ac:dyDescent="0.25">
      <c r="A74" s="27" t="s">
        <v>337</v>
      </c>
      <c r="F74" s="55"/>
      <c r="H74" s="28"/>
    </row>
    <row r="75" spans="1:10" x14ac:dyDescent="0.25">
      <c r="A75" s="29" t="s">
        <v>98</v>
      </c>
      <c r="F75" s="55"/>
      <c r="H75" s="28"/>
      <c r="J75" s="114"/>
    </row>
    <row r="76" spans="1:10" x14ac:dyDescent="0.25">
      <c r="A76" s="27" t="s">
        <v>99</v>
      </c>
      <c r="D76" s="34">
        <v>300</v>
      </c>
      <c r="E76" s="33">
        <v>0</v>
      </c>
      <c r="F76" s="52">
        <v>300</v>
      </c>
      <c r="G76" s="33">
        <v>0</v>
      </c>
      <c r="H76" s="41">
        <v>300</v>
      </c>
      <c r="J76" s="114"/>
    </row>
    <row r="77" spans="1:10" x14ac:dyDescent="0.25">
      <c r="C77" s="50" t="s">
        <v>217</v>
      </c>
      <c r="D77" s="51">
        <f>SUM(D76)</f>
        <v>300</v>
      </c>
      <c r="E77" s="51">
        <f>SUM(E76)</f>
        <v>0</v>
      </c>
      <c r="F77" s="51">
        <f>SUM(F76)</f>
        <v>300</v>
      </c>
      <c r="G77" s="51">
        <f>SUM(G76)</f>
        <v>0</v>
      </c>
      <c r="H77" s="51">
        <f>SUM(H76)</f>
        <v>300</v>
      </c>
      <c r="J77" s="258">
        <f>SUM(H77-F77)/F77</f>
        <v>0</v>
      </c>
    </row>
    <row r="78" spans="1:10" x14ac:dyDescent="0.25">
      <c r="C78" s="27"/>
      <c r="F78" s="55"/>
      <c r="H78" s="55"/>
      <c r="J78" s="114"/>
    </row>
    <row r="79" spans="1:10" x14ac:dyDescent="0.25">
      <c r="A79" s="213" t="s">
        <v>102</v>
      </c>
      <c r="B79" s="213"/>
      <c r="C79" s="212" t="s">
        <v>103</v>
      </c>
      <c r="D79" s="214">
        <f>SUM(D29,D46,D51,D55,D62,D68,D77)</f>
        <v>308217</v>
      </c>
      <c r="E79" s="214">
        <f>SUM(E29,E46,E51,E55,E62,E68,E77)</f>
        <v>309041.96000000002</v>
      </c>
      <c r="F79" s="214">
        <f>SUM(F29,F46,F51,F55,F62,F68,F77)</f>
        <v>308217</v>
      </c>
      <c r="G79" s="214">
        <f>SUM(G29,G46,G51,G55,G62,G68,G77)</f>
        <v>159854.39000000001</v>
      </c>
      <c r="H79" s="214">
        <f>SUM(H29,H46,H51,H55,H62,H68,H77)</f>
        <v>326783</v>
      </c>
      <c r="I79" s="213"/>
      <c r="J79" s="259">
        <f>SUM(H79-F79)/F79</f>
        <v>6.0236781228809572E-2</v>
      </c>
    </row>
    <row r="80" spans="1:10" x14ac:dyDescent="0.25">
      <c r="D80" s="21"/>
      <c r="E80" s="92"/>
      <c r="F80" s="120"/>
      <c r="G80" s="92"/>
      <c r="H80" s="93"/>
      <c r="I80" s="91"/>
      <c r="J80" s="120"/>
    </row>
    <row r="81" spans="1:10" x14ac:dyDescent="0.25">
      <c r="A81" s="27" t="s">
        <v>338</v>
      </c>
      <c r="F81" s="55"/>
      <c r="H81" s="28"/>
    </row>
    <row r="82" spans="1:10" x14ac:dyDescent="0.25">
      <c r="A82" s="29" t="s">
        <v>108</v>
      </c>
      <c r="F82" s="55"/>
      <c r="H82" s="28"/>
    </row>
    <row r="83" spans="1:10" x14ac:dyDescent="0.25">
      <c r="A83" s="27" t="s">
        <v>303</v>
      </c>
      <c r="D83" s="49">
        <v>50</v>
      </c>
      <c r="E83" s="33">
        <v>0</v>
      </c>
      <c r="F83" s="222">
        <v>50</v>
      </c>
      <c r="G83" s="33">
        <v>0</v>
      </c>
      <c r="H83" s="112">
        <v>50</v>
      </c>
    </row>
    <row r="84" spans="1:10" x14ac:dyDescent="0.25">
      <c r="A84" s="27" t="s">
        <v>110</v>
      </c>
      <c r="D84" s="34">
        <v>300</v>
      </c>
      <c r="E84" s="33">
        <v>0</v>
      </c>
      <c r="F84" s="52">
        <v>300</v>
      </c>
      <c r="G84" s="33">
        <v>333.88</v>
      </c>
      <c r="H84" s="41">
        <v>500</v>
      </c>
    </row>
    <row r="85" spans="1:10" x14ac:dyDescent="0.25">
      <c r="A85" s="27" t="s">
        <v>112</v>
      </c>
      <c r="D85" s="36">
        <v>5000</v>
      </c>
      <c r="E85" s="36">
        <v>1870.37</v>
      </c>
      <c r="F85" s="116">
        <v>5000</v>
      </c>
      <c r="G85" s="36">
        <v>3609.33</v>
      </c>
      <c r="H85" s="40">
        <v>5000</v>
      </c>
    </row>
    <row r="86" spans="1:10" x14ac:dyDescent="0.25">
      <c r="C86" s="50" t="s">
        <v>108</v>
      </c>
      <c r="D86" s="43">
        <f t="shared" ref="D86:E86" si="9">SUM(D83:D85)</f>
        <v>5350</v>
      </c>
      <c r="E86" s="43">
        <f t="shared" si="9"/>
        <v>1870.37</v>
      </c>
      <c r="F86" s="43">
        <f>SUM(F83:F85)</f>
        <v>5350</v>
      </c>
      <c r="G86" s="43">
        <f t="shared" ref="G86" si="10">SUM(G83:G85)</f>
        <v>3943.21</v>
      </c>
      <c r="H86" s="43">
        <f>SUM(H83:H85)</f>
        <v>5550</v>
      </c>
      <c r="J86" s="258">
        <f>SUM(H86-F86)/F86</f>
        <v>3.7383177570093455E-2</v>
      </c>
    </row>
    <row r="87" spans="1:10" x14ac:dyDescent="0.25">
      <c r="C87" s="29"/>
      <c r="D87" s="36"/>
      <c r="E87" s="36"/>
      <c r="F87" s="116"/>
      <c r="G87" s="36"/>
      <c r="H87" s="40"/>
      <c r="J87" s="114"/>
    </row>
    <row r="88" spans="1:10" x14ac:dyDescent="0.25">
      <c r="A88" s="29" t="s">
        <v>116</v>
      </c>
      <c r="F88" s="55"/>
      <c r="H88" s="28"/>
      <c r="J88" s="114"/>
    </row>
    <row r="89" spans="1:10" x14ac:dyDescent="0.25">
      <c r="A89" s="27" t="s">
        <v>117</v>
      </c>
      <c r="D89" s="34">
        <v>200</v>
      </c>
      <c r="E89" s="33">
        <v>84</v>
      </c>
      <c r="F89" s="52">
        <v>200</v>
      </c>
      <c r="G89" s="33">
        <v>0</v>
      </c>
      <c r="H89" s="41">
        <v>200</v>
      </c>
      <c r="J89" s="114"/>
    </row>
    <row r="90" spans="1:10" x14ac:dyDescent="0.25">
      <c r="A90" s="27" t="s">
        <v>171</v>
      </c>
      <c r="D90" s="34">
        <v>500</v>
      </c>
      <c r="E90" s="33">
        <v>0</v>
      </c>
      <c r="F90" s="52">
        <v>500</v>
      </c>
      <c r="G90" s="33">
        <v>0</v>
      </c>
      <c r="H90" s="41">
        <v>500</v>
      </c>
      <c r="J90" s="114"/>
    </row>
    <row r="91" spans="1:10" x14ac:dyDescent="0.25">
      <c r="C91" s="50" t="s">
        <v>220</v>
      </c>
      <c r="D91" s="51">
        <f t="shared" ref="D91:E91" si="11">SUM(D89:D90)</f>
        <v>700</v>
      </c>
      <c r="E91" s="51">
        <f t="shared" si="11"/>
        <v>84</v>
      </c>
      <c r="F91" s="51">
        <f>SUM(F89:F90)</f>
        <v>700</v>
      </c>
      <c r="G91" s="51">
        <f>SUM(G89:G90)</f>
        <v>0</v>
      </c>
      <c r="H91" s="51">
        <f>SUM(H89:H90)</f>
        <v>700</v>
      </c>
      <c r="J91" s="258">
        <f>SUM(H91-F91)/F91</f>
        <v>0</v>
      </c>
    </row>
    <row r="92" spans="1:10" x14ac:dyDescent="0.25">
      <c r="C92" s="27"/>
      <c r="F92" s="55"/>
      <c r="H92" s="28"/>
      <c r="J92" s="114"/>
    </row>
    <row r="93" spans="1:10" x14ac:dyDescent="0.25">
      <c r="A93" s="29" t="s">
        <v>250</v>
      </c>
      <c r="F93" s="55"/>
      <c r="H93" s="28"/>
      <c r="J93" s="114"/>
    </row>
    <row r="94" spans="1:10" x14ac:dyDescent="0.25">
      <c r="A94" s="27" t="s">
        <v>251</v>
      </c>
      <c r="D94" s="34">
        <v>300</v>
      </c>
      <c r="E94" s="33">
        <v>0</v>
      </c>
      <c r="F94" s="52">
        <v>300</v>
      </c>
      <c r="G94" s="33">
        <v>0</v>
      </c>
      <c r="H94" s="41">
        <v>300</v>
      </c>
      <c r="J94" s="114"/>
    </row>
    <row r="95" spans="1:10" x14ac:dyDescent="0.25">
      <c r="C95" s="50" t="s">
        <v>339</v>
      </c>
      <c r="D95" s="51">
        <f t="shared" ref="D95:E95" si="12">SUM(D94)</f>
        <v>300</v>
      </c>
      <c r="E95" s="51">
        <f t="shared" si="12"/>
        <v>0</v>
      </c>
      <c r="F95" s="51">
        <f>SUM(F94)</f>
        <v>300</v>
      </c>
      <c r="G95" s="51">
        <f t="shared" ref="G95" si="13">SUM(G94)</f>
        <v>0</v>
      </c>
      <c r="H95" s="51">
        <f>SUM(H94)</f>
        <v>300</v>
      </c>
      <c r="J95" s="258">
        <f>SUM(H95-F95)/F95</f>
        <v>0</v>
      </c>
    </row>
    <row r="96" spans="1:10" x14ac:dyDescent="0.25">
      <c r="C96" s="27"/>
      <c r="F96" s="55"/>
      <c r="H96" s="28"/>
      <c r="J96" s="114"/>
    </row>
    <row r="97" spans="1:10" x14ac:dyDescent="0.25">
      <c r="C97" s="27"/>
      <c r="F97" s="55"/>
      <c r="H97" s="28"/>
      <c r="J97" s="114"/>
    </row>
    <row r="98" spans="1:10" x14ac:dyDescent="0.25">
      <c r="A98" s="213" t="s">
        <v>120</v>
      </c>
      <c r="B98" s="213"/>
      <c r="C98" s="212" t="s">
        <v>121</v>
      </c>
      <c r="D98" s="216">
        <f t="shared" ref="D98:E98" si="14">SUM(D86,D91,D95)</f>
        <v>6350</v>
      </c>
      <c r="E98" s="216">
        <f t="shared" si="14"/>
        <v>1954.37</v>
      </c>
      <c r="F98" s="216">
        <f>SUM(F86,F91,F95)</f>
        <v>6350</v>
      </c>
      <c r="G98" s="216">
        <f t="shared" ref="G98" si="15">SUM(G86,G91,G95)</f>
        <v>3943.21</v>
      </c>
      <c r="H98" s="216">
        <f>SUM(H86,H91,H95)</f>
        <v>6550</v>
      </c>
      <c r="I98" s="213"/>
      <c r="J98" s="259">
        <f>SUM(H98-F98)/F98</f>
        <v>3.1496062992125984E-2</v>
      </c>
    </row>
    <row r="99" spans="1:10" x14ac:dyDescent="0.25">
      <c r="A99" s="39"/>
      <c r="B99" s="39"/>
      <c r="C99" s="29"/>
      <c r="D99" s="64"/>
      <c r="E99" s="64"/>
      <c r="F99" s="138"/>
      <c r="G99" s="64"/>
      <c r="H99" s="138"/>
      <c r="I99" s="39"/>
      <c r="J99" s="188"/>
    </row>
    <row r="103" spans="1:10" x14ac:dyDescent="0.25">
      <c r="A103" s="17" t="s">
        <v>42</v>
      </c>
      <c r="E103" s="142" t="s">
        <v>43</v>
      </c>
      <c r="H103" s="19" t="s">
        <v>340</v>
      </c>
      <c r="I103" s="20"/>
      <c r="J103" s="2"/>
    </row>
    <row r="104" spans="1:10" x14ac:dyDescent="0.25">
      <c r="A104" s="17"/>
      <c r="I104" s="20"/>
    </row>
    <row r="105" spans="1:10" x14ac:dyDescent="0.25">
      <c r="E105" s="144" t="s">
        <v>44</v>
      </c>
    </row>
    <row r="106" spans="1:10" x14ac:dyDescent="0.25">
      <c r="D106" s="86">
        <v>2017</v>
      </c>
      <c r="E106" s="86">
        <v>2017</v>
      </c>
      <c r="F106" s="221">
        <v>2018</v>
      </c>
      <c r="G106" s="86">
        <v>2018</v>
      </c>
      <c r="H106" s="88">
        <v>2019</v>
      </c>
      <c r="I106" s="91"/>
      <c r="J106" s="91" t="s">
        <v>45</v>
      </c>
    </row>
    <row r="107" spans="1:10" x14ac:dyDescent="0.25">
      <c r="D107" s="21" t="s">
        <v>46</v>
      </c>
      <c r="E107" s="21" t="s">
        <v>47</v>
      </c>
      <c r="F107" s="120" t="s">
        <v>46</v>
      </c>
      <c r="G107" s="92" t="s">
        <v>406</v>
      </c>
      <c r="H107" s="93" t="s">
        <v>384</v>
      </c>
      <c r="I107" s="91"/>
      <c r="J107" s="120" t="s">
        <v>176</v>
      </c>
    </row>
    <row r="108" spans="1:10" x14ac:dyDescent="0.25">
      <c r="A108" s="27" t="s">
        <v>341</v>
      </c>
      <c r="F108" s="55"/>
      <c r="H108" s="28"/>
      <c r="J108" s="114"/>
    </row>
    <row r="109" spans="1:10" x14ac:dyDescent="0.25">
      <c r="A109" s="29" t="s">
        <v>124</v>
      </c>
      <c r="F109" s="55"/>
      <c r="H109" s="28"/>
      <c r="J109" s="114"/>
    </row>
    <row r="110" spans="1:10" x14ac:dyDescent="0.25">
      <c r="A110" s="27" t="s">
        <v>174</v>
      </c>
      <c r="D110" s="52">
        <v>500</v>
      </c>
      <c r="E110" s="34">
        <v>0</v>
      </c>
      <c r="F110" s="52">
        <v>500</v>
      </c>
      <c r="G110" s="34">
        <v>0</v>
      </c>
      <c r="H110" s="41">
        <v>500</v>
      </c>
      <c r="J110" s="114"/>
    </row>
    <row r="111" spans="1:10" x14ac:dyDescent="0.25">
      <c r="A111" s="27" t="s">
        <v>175</v>
      </c>
      <c r="D111" s="117">
        <v>72370</v>
      </c>
      <c r="E111" s="30">
        <v>67032.97</v>
      </c>
      <c r="F111" s="117">
        <v>72370</v>
      </c>
      <c r="G111" s="30">
        <v>50323.9</v>
      </c>
      <c r="H111" s="32">
        <v>72370</v>
      </c>
      <c r="J111" s="114"/>
    </row>
    <row r="112" spans="1:10" x14ac:dyDescent="0.25">
      <c r="C112" s="50" t="s">
        <v>129</v>
      </c>
      <c r="D112" s="54">
        <f t="shared" ref="D112:E112" si="16">SUM(D110:D111)</f>
        <v>72870</v>
      </c>
      <c r="E112" s="54">
        <f t="shared" si="16"/>
        <v>67032.97</v>
      </c>
      <c r="F112" s="54">
        <f>SUM(F110:F111)</f>
        <v>72870</v>
      </c>
      <c r="G112" s="54">
        <f t="shared" ref="G112" si="17">SUM(G110:G111)</f>
        <v>50323.9</v>
      </c>
      <c r="H112" s="54">
        <f>SUM(H110:H111)</f>
        <v>72870</v>
      </c>
      <c r="J112" s="114"/>
    </row>
    <row r="113" spans="1:10" x14ac:dyDescent="0.25">
      <c r="C113" s="27"/>
      <c r="F113" s="55"/>
      <c r="H113" s="55"/>
      <c r="J113" s="114"/>
    </row>
    <row r="114" spans="1:10" x14ac:dyDescent="0.25">
      <c r="A114" s="213" t="s">
        <v>128</v>
      </c>
      <c r="B114" s="213"/>
      <c r="C114" s="212" t="s">
        <v>325</v>
      </c>
      <c r="D114" s="215">
        <f t="shared" ref="D114:E114" si="18">D112</f>
        <v>72870</v>
      </c>
      <c r="E114" s="215">
        <f t="shared" si="18"/>
        <v>67032.97</v>
      </c>
      <c r="F114" s="215">
        <f>F112</f>
        <v>72870</v>
      </c>
      <c r="G114" s="215">
        <f t="shared" ref="G114" si="19">G112</f>
        <v>50323.9</v>
      </c>
      <c r="H114" s="215">
        <f>H112</f>
        <v>72870</v>
      </c>
      <c r="I114" s="213"/>
      <c r="J114" s="259">
        <f>SUM(H114-F114)/F114</f>
        <v>0</v>
      </c>
    </row>
    <row r="115" spans="1:10" x14ac:dyDescent="0.25">
      <c r="C115" s="27"/>
      <c r="J115" s="114"/>
    </row>
    <row r="116" spans="1:10" x14ac:dyDescent="0.25">
      <c r="C116" s="118" t="s">
        <v>130</v>
      </c>
      <c r="D116" s="128">
        <f>SUM(D24,D79,D98,D114)</f>
        <v>623074</v>
      </c>
      <c r="E116" s="128">
        <f>SUM(E24,E79,E98,E114)</f>
        <v>622170.75999999989</v>
      </c>
      <c r="F116" s="128">
        <f>SUM(F24,F79,F98,F114)</f>
        <v>638899</v>
      </c>
      <c r="G116" s="128">
        <f>SUM(G24,G79,G98,G114)</f>
        <v>401013.22000000003</v>
      </c>
      <c r="H116" s="128">
        <f>SUM(H24,H79,H98,H114)</f>
        <v>666706</v>
      </c>
      <c r="I116" s="79"/>
      <c r="J116" s="260">
        <f>SUM(H116-F116)/F116</f>
        <v>4.3523311196292373E-2</v>
      </c>
    </row>
    <row r="119" spans="1:10" x14ac:dyDescent="0.25">
      <c r="B119" s="39" t="s">
        <v>223</v>
      </c>
    </row>
    <row r="122" spans="1:10" x14ac:dyDescent="0.25">
      <c r="B122" s="73" t="s">
        <v>68</v>
      </c>
      <c r="C122" s="73" t="s">
        <v>131</v>
      </c>
      <c r="D122" s="75">
        <f>H24</f>
        <v>260503</v>
      </c>
      <c r="E122" s="72"/>
      <c r="F122" s="72"/>
      <c r="G122" s="72"/>
      <c r="H122" s="72"/>
      <c r="I122" s="72"/>
      <c r="J122" s="72"/>
    </row>
    <row r="123" spans="1:10" x14ac:dyDescent="0.25">
      <c r="B123" s="73" t="s">
        <v>102</v>
      </c>
      <c r="C123" s="73" t="s">
        <v>132</v>
      </c>
      <c r="D123" s="209">
        <f>H79</f>
        <v>326783</v>
      </c>
      <c r="E123" s="72"/>
      <c r="F123" s="72"/>
      <c r="G123" s="72"/>
      <c r="H123" s="72"/>
      <c r="I123" s="72"/>
      <c r="J123" s="72"/>
    </row>
    <row r="124" spans="1:10" x14ac:dyDescent="0.25">
      <c r="B124" s="73" t="s">
        <v>120</v>
      </c>
      <c r="C124" s="73" t="s">
        <v>133</v>
      </c>
      <c r="D124" s="211">
        <f>H98</f>
        <v>6550</v>
      </c>
      <c r="E124" s="72"/>
      <c r="F124" s="72"/>
      <c r="G124" s="72"/>
      <c r="H124" s="72"/>
      <c r="I124" s="72"/>
      <c r="J124" s="72"/>
    </row>
    <row r="125" spans="1:10" x14ac:dyDescent="0.25">
      <c r="B125" s="73" t="s">
        <v>128</v>
      </c>
      <c r="C125" s="73" t="s">
        <v>134</v>
      </c>
      <c r="D125" s="210">
        <f>H114</f>
        <v>72870</v>
      </c>
      <c r="E125" s="72"/>
      <c r="F125" s="72"/>
      <c r="G125" s="72"/>
      <c r="H125" s="72"/>
      <c r="I125" s="72"/>
      <c r="J125" s="72"/>
    </row>
    <row r="126" spans="1:10" x14ac:dyDescent="0.25">
      <c r="B126" s="73"/>
      <c r="C126" s="73"/>
      <c r="D126" s="72"/>
      <c r="E126" s="72"/>
      <c r="F126" s="72"/>
      <c r="G126" s="72"/>
      <c r="H126" s="72"/>
      <c r="I126" s="72"/>
      <c r="J126" s="72"/>
    </row>
    <row r="127" spans="1:10" x14ac:dyDescent="0.25">
      <c r="B127" s="72"/>
      <c r="C127" s="73" t="s">
        <v>135</v>
      </c>
      <c r="D127" s="75">
        <f>SUM(D122:D126)</f>
        <v>666706</v>
      </c>
      <c r="E127" s="72" t="s">
        <v>427</v>
      </c>
      <c r="F127" s="72"/>
      <c r="G127" s="72"/>
      <c r="H127" s="140">
        <f>SUM(H116-F116)</f>
        <v>27807</v>
      </c>
      <c r="I127" s="72"/>
      <c r="J127" s="72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5"/>
  <sheetViews>
    <sheetView workbookViewId="0">
      <selection sqref="A1:J8"/>
    </sheetView>
  </sheetViews>
  <sheetFormatPr defaultRowHeight="15" x14ac:dyDescent="0.25"/>
  <cols>
    <col min="1" max="1" width="1.85546875" customWidth="1"/>
    <col min="2" max="2" width="16.7109375" customWidth="1"/>
    <col min="3" max="3" width="17.140625" customWidth="1"/>
    <col min="4" max="4" width="12.7109375" customWidth="1"/>
    <col min="5" max="7" width="13.140625" customWidth="1"/>
    <col min="8" max="8" width="12.85546875" customWidth="1"/>
    <col min="9" max="9" width="2.85546875" customWidth="1"/>
    <col min="10" max="10" width="11.5703125" customWidth="1"/>
  </cols>
  <sheetData>
    <row r="1" spans="1:10" x14ac:dyDescent="0.25">
      <c r="A1" s="141" t="s">
        <v>42</v>
      </c>
      <c r="E1" s="142" t="s">
        <v>43</v>
      </c>
      <c r="I1" s="143"/>
    </row>
    <row r="2" spans="1:10" x14ac:dyDescent="0.25">
      <c r="A2" s="141"/>
      <c r="B2" s="236">
        <f ca="1">TODAY()</f>
        <v>43955</v>
      </c>
      <c r="I2" s="143"/>
    </row>
    <row r="3" spans="1:10" x14ac:dyDescent="0.25">
      <c r="E3" s="144" t="s">
        <v>44</v>
      </c>
    </row>
    <row r="4" spans="1:10" x14ac:dyDescent="0.25">
      <c r="D4" s="86">
        <v>2017</v>
      </c>
      <c r="E4" s="86">
        <v>2017</v>
      </c>
      <c r="F4" s="221">
        <v>2018</v>
      </c>
      <c r="G4" s="86">
        <v>2018</v>
      </c>
      <c r="H4" s="88">
        <v>2019</v>
      </c>
      <c r="I4" s="91"/>
      <c r="J4" s="91" t="s">
        <v>45</v>
      </c>
    </row>
    <row r="5" spans="1:10" x14ac:dyDescent="0.25">
      <c r="D5" s="21" t="s">
        <v>46</v>
      </c>
      <c r="E5" s="21" t="s">
        <v>47</v>
      </c>
      <c r="F5" s="120" t="s">
        <v>46</v>
      </c>
      <c r="G5" s="92" t="s">
        <v>406</v>
      </c>
      <c r="H5" s="93" t="s">
        <v>384</v>
      </c>
      <c r="I5" s="91"/>
      <c r="J5" s="120" t="s">
        <v>254</v>
      </c>
    </row>
    <row r="6" spans="1:10" x14ac:dyDescent="0.25">
      <c r="A6" s="145" t="s">
        <v>342</v>
      </c>
      <c r="D6" s="163">
        <v>1750</v>
      </c>
      <c r="E6" s="163">
        <v>1876.12</v>
      </c>
      <c r="F6" s="163">
        <v>2025</v>
      </c>
      <c r="G6" s="163">
        <v>1310.1600000000001</v>
      </c>
      <c r="H6" s="155">
        <v>2200</v>
      </c>
    </row>
    <row r="7" spans="1:10" x14ac:dyDescent="0.25">
      <c r="A7" s="145"/>
      <c r="H7" s="28"/>
    </row>
    <row r="8" spans="1:10" x14ac:dyDescent="0.25">
      <c r="A8" s="79"/>
      <c r="B8" s="190" t="s">
        <v>65</v>
      </c>
      <c r="C8" s="79"/>
      <c r="D8" s="191">
        <v>1500</v>
      </c>
      <c r="E8" s="197">
        <f>SUM(E6:E7)</f>
        <v>1876.12</v>
      </c>
      <c r="F8" s="197">
        <f t="shared" ref="F8:H8" si="0">SUM(F6:F7)</f>
        <v>2025</v>
      </c>
      <c r="G8" s="197">
        <f t="shared" si="0"/>
        <v>1310.1600000000001</v>
      </c>
      <c r="H8" s="197">
        <f t="shared" si="0"/>
        <v>2200</v>
      </c>
      <c r="I8" s="79"/>
      <c r="J8" s="275">
        <f>SUM(H8-F8)/F8</f>
        <v>8.6419753086419748E-2</v>
      </c>
    </row>
    <row r="9" spans="1:10" x14ac:dyDescent="0.25">
      <c r="C9" s="145"/>
      <c r="D9" s="153"/>
      <c r="E9" s="153"/>
      <c r="F9" s="153"/>
      <c r="G9" s="153"/>
      <c r="H9" s="153"/>
    </row>
    <row r="10" spans="1:10" x14ac:dyDescent="0.25">
      <c r="C10" s="145"/>
    </row>
    <row r="11" spans="1:10" x14ac:dyDescent="0.25">
      <c r="C11" s="145"/>
      <c r="D11" s="153"/>
      <c r="E11" s="153"/>
      <c r="F11" s="153"/>
      <c r="G11" s="153"/>
      <c r="H11" s="153"/>
    </row>
    <row r="12" spans="1:10" x14ac:dyDescent="0.25">
      <c r="C12" s="145"/>
      <c r="D12" s="153"/>
      <c r="E12" s="153"/>
      <c r="F12" s="153"/>
      <c r="G12" s="153"/>
      <c r="H12" s="153"/>
    </row>
    <row r="13" spans="1:10" x14ac:dyDescent="0.25">
      <c r="C13" s="145"/>
    </row>
    <row r="14" spans="1:10" x14ac:dyDescent="0.25">
      <c r="C14" s="145"/>
    </row>
    <row r="15" spans="1:10" x14ac:dyDescent="0.25">
      <c r="C15" s="192"/>
      <c r="D15" s="193"/>
      <c r="E15" s="193"/>
      <c r="F15" s="193"/>
      <c r="G15" s="193"/>
      <c r="H15" s="193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3"/>
  <sheetViews>
    <sheetView workbookViewId="0">
      <selection sqref="A1:J13"/>
    </sheetView>
  </sheetViews>
  <sheetFormatPr defaultRowHeight="15" x14ac:dyDescent="0.25"/>
  <cols>
    <col min="1" max="1" width="1.85546875" customWidth="1"/>
    <col min="2" max="2" width="16.7109375" customWidth="1"/>
    <col min="3" max="3" width="17.140625" customWidth="1"/>
    <col min="4" max="5" width="13.140625" customWidth="1"/>
    <col min="6" max="6" width="12.7109375" customWidth="1"/>
    <col min="7" max="7" width="13.140625" customWidth="1"/>
    <col min="8" max="8" width="12.7109375" customWidth="1"/>
    <col min="9" max="9" width="2.85546875" customWidth="1"/>
    <col min="10" max="10" width="11.5703125" customWidth="1"/>
  </cols>
  <sheetData>
    <row r="1" spans="1:10" x14ac:dyDescent="0.25">
      <c r="A1" s="17" t="s">
        <v>42</v>
      </c>
      <c r="E1" s="18" t="s">
        <v>43</v>
      </c>
      <c r="F1" s="19"/>
      <c r="H1" s="19" t="s">
        <v>343</v>
      </c>
      <c r="I1" s="20"/>
    </row>
    <row r="2" spans="1:10" x14ac:dyDescent="0.25">
      <c r="A2" s="17"/>
      <c r="B2" s="236">
        <f ca="1">TODAY()</f>
        <v>43955</v>
      </c>
      <c r="I2" s="20"/>
    </row>
    <row r="3" spans="1:10" x14ac:dyDescent="0.25">
      <c r="E3" s="21" t="s">
        <v>44</v>
      </c>
    </row>
    <row r="4" spans="1:10" x14ac:dyDescent="0.25">
      <c r="D4" s="86">
        <v>2017</v>
      </c>
      <c r="E4" s="86">
        <v>2017</v>
      </c>
      <c r="F4" s="221">
        <v>2018</v>
      </c>
      <c r="G4" s="86">
        <v>2018</v>
      </c>
      <c r="H4" s="88">
        <v>2019</v>
      </c>
      <c r="J4" s="91" t="s">
        <v>45</v>
      </c>
    </row>
    <row r="5" spans="1:10" x14ac:dyDescent="0.25">
      <c r="D5" s="21" t="s">
        <v>46</v>
      </c>
      <c r="E5" s="21" t="s">
        <v>47</v>
      </c>
      <c r="F5" s="120" t="s">
        <v>46</v>
      </c>
      <c r="G5" s="92" t="s">
        <v>406</v>
      </c>
      <c r="H5" s="93" t="s">
        <v>384</v>
      </c>
      <c r="J5" s="130" t="s">
        <v>176</v>
      </c>
    </row>
    <row r="6" spans="1:10" x14ac:dyDescent="0.25">
      <c r="A6" s="27" t="s">
        <v>344</v>
      </c>
      <c r="F6" s="55"/>
      <c r="H6" s="28"/>
    </row>
    <row r="7" spans="1:10" x14ac:dyDescent="0.25">
      <c r="A7" s="27" t="s">
        <v>156</v>
      </c>
      <c r="B7" s="39"/>
      <c r="F7" s="55"/>
      <c r="H7" s="28"/>
    </row>
    <row r="8" spans="1:10" x14ac:dyDescent="0.25">
      <c r="B8" s="27" t="s">
        <v>345</v>
      </c>
      <c r="D8" s="116">
        <v>4000</v>
      </c>
      <c r="E8" s="31">
        <v>1906.49</v>
      </c>
      <c r="F8" s="116">
        <v>4000</v>
      </c>
      <c r="G8" s="33">
        <v>600.12</v>
      </c>
      <c r="H8" s="40">
        <v>3000</v>
      </c>
    </row>
    <row r="9" spans="1:10" x14ac:dyDescent="0.25">
      <c r="B9" s="27" t="s">
        <v>346</v>
      </c>
      <c r="D9" s="116">
        <v>2000</v>
      </c>
      <c r="E9" s="31">
        <v>2219.79</v>
      </c>
      <c r="F9" s="116">
        <v>2000</v>
      </c>
      <c r="G9" s="66">
        <v>843</v>
      </c>
      <c r="H9" s="40">
        <v>3000</v>
      </c>
    </row>
    <row r="10" spans="1:10" x14ac:dyDescent="0.25">
      <c r="B10" s="27"/>
      <c r="D10" s="66"/>
      <c r="E10" s="31"/>
      <c r="F10" s="166"/>
      <c r="G10" s="66"/>
      <c r="H10" s="102"/>
    </row>
    <row r="11" spans="1:10" x14ac:dyDescent="0.25">
      <c r="A11" s="213" t="s">
        <v>102</v>
      </c>
      <c r="B11" s="212"/>
      <c r="C11" s="213" t="s">
        <v>132</v>
      </c>
      <c r="D11" s="217">
        <f>SUM(D8:D10)</f>
        <v>6000</v>
      </c>
      <c r="E11" s="217">
        <f>SUM(E8:E10)</f>
        <v>4126.28</v>
      </c>
      <c r="F11" s="217">
        <f>SUM(F8:F10)</f>
        <v>6000</v>
      </c>
      <c r="G11" s="217">
        <f>SUM(G8:G10)</f>
        <v>1443.12</v>
      </c>
      <c r="H11" s="217">
        <f>SUM(H8:H10)</f>
        <v>6000</v>
      </c>
      <c r="I11" s="72"/>
      <c r="J11" s="72"/>
    </row>
    <row r="12" spans="1:10" x14ac:dyDescent="0.25">
      <c r="B12" s="27"/>
      <c r="D12" s="66"/>
      <c r="E12" s="31"/>
      <c r="F12" s="66"/>
      <c r="G12" s="66"/>
      <c r="H12" s="66"/>
    </row>
    <row r="13" spans="1:10" x14ac:dyDescent="0.25">
      <c r="C13" s="118" t="s">
        <v>130</v>
      </c>
      <c r="D13" s="194">
        <f>SUM(D11)</f>
        <v>6000</v>
      </c>
      <c r="E13" s="194">
        <f t="shared" ref="E13:H13" si="0">SUM(E11)</f>
        <v>4126.28</v>
      </c>
      <c r="F13" s="194">
        <f t="shared" si="0"/>
        <v>6000</v>
      </c>
      <c r="G13" s="194">
        <f t="shared" si="0"/>
        <v>1443.12</v>
      </c>
      <c r="H13" s="194">
        <f t="shared" si="0"/>
        <v>6000</v>
      </c>
      <c r="I13" s="79"/>
      <c r="J13" s="267">
        <v>0</v>
      </c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139"/>
  <sheetViews>
    <sheetView workbookViewId="0">
      <selection activeCell="F23" sqref="F23"/>
    </sheetView>
  </sheetViews>
  <sheetFormatPr defaultRowHeight="15" x14ac:dyDescent="0.25"/>
  <cols>
    <col min="1" max="1" width="17.85546875" customWidth="1"/>
    <col min="2" max="2" width="17.140625" customWidth="1"/>
    <col min="3" max="4" width="13.140625" customWidth="1"/>
    <col min="5" max="5" width="12.85546875" customWidth="1"/>
    <col min="6" max="6" width="13.140625" customWidth="1"/>
    <col min="7" max="7" width="12.85546875" customWidth="1"/>
    <col min="8" max="8" width="2.85546875" customWidth="1"/>
    <col min="9" max="9" width="11.5703125" customWidth="1" collapsed="1"/>
  </cols>
  <sheetData>
    <row r="2" spans="1:9" x14ac:dyDescent="0.25">
      <c r="A2" s="17" t="s">
        <v>42</v>
      </c>
      <c r="D2" s="18" t="s">
        <v>43</v>
      </c>
      <c r="H2" s="20"/>
    </row>
    <row r="3" spans="1:9" x14ac:dyDescent="0.25">
      <c r="A3" s="241">
        <f ca="1">TODAY()</f>
        <v>43955</v>
      </c>
      <c r="H3" s="20"/>
    </row>
    <row r="4" spans="1:9" x14ac:dyDescent="0.25">
      <c r="D4" s="21" t="s">
        <v>44</v>
      </c>
    </row>
    <row r="5" spans="1:9" x14ac:dyDescent="0.25">
      <c r="C5" s="86">
        <v>2017</v>
      </c>
      <c r="D5" s="86">
        <v>2017</v>
      </c>
      <c r="E5" s="221">
        <v>2018</v>
      </c>
      <c r="F5" s="86">
        <v>2018</v>
      </c>
      <c r="G5" s="88">
        <v>2019</v>
      </c>
      <c r="H5" s="91"/>
      <c r="I5" s="91" t="s">
        <v>45</v>
      </c>
    </row>
    <row r="6" spans="1:9" x14ac:dyDescent="0.25">
      <c r="C6" s="21" t="s">
        <v>46</v>
      </c>
      <c r="D6" s="21" t="s">
        <v>47</v>
      </c>
      <c r="E6" s="120" t="s">
        <v>46</v>
      </c>
      <c r="F6" s="92" t="s">
        <v>406</v>
      </c>
      <c r="G6" s="93" t="s">
        <v>384</v>
      </c>
      <c r="H6" s="91"/>
      <c r="I6" s="120" t="s">
        <v>176</v>
      </c>
    </row>
    <row r="7" spans="1:9" x14ac:dyDescent="0.25">
      <c r="A7" s="27" t="s">
        <v>347</v>
      </c>
      <c r="E7" s="55"/>
      <c r="G7" s="28"/>
    </row>
    <row r="8" spans="1:9" x14ac:dyDescent="0.25">
      <c r="A8" s="195" t="s">
        <v>348</v>
      </c>
      <c r="B8" s="79"/>
      <c r="C8" s="196">
        <v>45000</v>
      </c>
      <c r="D8" s="197">
        <v>27097.53</v>
      </c>
      <c r="E8" s="196">
        <v>43000</v>
      </c>
      <c r="F8" s="196">
        <v>26572.86</v>
      </c>
      <c r="G8" s="196">
        <v>43000</v>
      </c>
      <c r="H8" s="79"/>
      <c r="I8" s="375">
        <f>SUM(G8-E8)/E8</f>
        <v>0</v>
      </c>
    </row>
    <row r="9" spans="1:9" x14ac:dyDescent="0.25">
      <c r="A9" s="27"/>
    </row>
    <row r="10" spans="1:9" x14ac:dyDescent="0.25">
      <c r="A10" s="17" t="s">
        <v>42</v>
      </c>
      <c r="D10" s="18" t="s">
        <v>43</v>
      </c>
      <c r="H10" s="20"/>
    </row>
    <row r="11" spans="1:9" x14ac:dyDescent="0.25">
      <c r="A11" s="241">
        <f ca="1">TODAY()</f>
        <v>43955</v>
      </c>
      <c r="H11" s="20"/>
    </row>
    <row r="12" spans="1:9" x14ac:dyDescent="0.25">
      <c r="D12" s="21" t="s">
        <v>44</v>
      </c>
    </row>
    <row r="13" spans="1:9" x14ac:dyDescent="0.25">
      <c r="C13" s="86">
        <v>2017</v>
      </c>
      <c r="D13" s="86">
        <v>2017</v>
      </c>
      <c r="E13" s="221">
        <v>2018</v>
      </c>
      <c r="F13" s="86">
        <v>2018</v>
      </c>
      <c r="G13" s="88">
        <v>2019</v>
      </c>
      <c r="H13" s="91"/>
      <c r="I13" s="91" t="s">
        <v>45</v>
      </c>
    </row>
    <row r="14" spans="1:9" x14ac:dyDescent="0.25">
      <c r="C14" s="21" t="s">
        <v>46</v>
      </c>
      <c r="D14" s="21" t="s">
        <v>47</v>
      </c>
      <c r="E14" s="120" t="s">
        <v>46</v>
      </c>
      <c r="F14" s="92" t="s">
        <v>406</v>
      </c>
      <c r="G14" s="93" t="s">
        <v>384</v>
      </c>
      <c r="H14" s="91"/>
      <c r="I14" s="120" t="s">
        <v>176</v>
      </c>
    </row>
    <row r="15" spans="1:9" x14ac:dyDescent="0.25">
      <c r="A15" s="27" t="s">
        <v>349</v>
      </c>
      <c r="E15" s="55"/>
      <c r="G15" s="28"/>
    </row>
    <row r="16" spans="1:9" x14ac:dyDescent="0.25">
      <c r="A16" s="27"/>
      <c r="E16" s="55"/>
      <c r="G16" s="28"/>
    </row>
    <row r="17" spans="1:10" x14ac:dyDescent="0.25">
      <c r="A17" s="195" t="s">
        <v>350</v>
      </c>
      <c r="B17" s="79"/>
      <c r="C17" s="198">
        <v>100</v>
      </c>
      <c r="D17" s="199">
        <v>0</v>
      </c>
      <c r="E17" s="198">
        <v>100</v>
      </c>
      <c r="F17" s="199">
        <v>0</v>
      </c>
      <c r="G17" s="198">
        <v>100</v>
      </c>
      <c r="H17" s="79"/>
      <c r="I17" s="279">
        <f>SUM(G17-E17)/E17</f>
        <v>0</v>
      </c>
    </row>
    <row r="18" spans="1:10" x14ac:dyDescent="0.25">
      <c r="B18" s="27"/>
      <c r="C18" s="34"/>
      <c r="D18" s="34"/>
      <c r="E18" s="34"/>
      <c r="F18" s="33"/>
      <c r="G18" s="34"/>
    </row>
    <row r="19" spans="1:10" x14ac:dyDescent="0.25">
      <c r="B19" s="27"/>
    </row>
    <row r="20" spans="1:10" x14ac:dyDescent="0.25">
      <c r="B20" s="27"/>
      <c r="C20" s="34"/>
      <c r="D20" s="34"/>
      <c r="E20" s="34"/>
      <c r="F20" s="33"/>
      <c r="G20" s="34"/>
    </row>
    <row r="21" spans="1:10" x14ac:dyDescent="0.25">
      <c r="B21" s="27"/>
      <c r="C21" s="34"/>
      <c r="D21" s="34"/>
      <c r="E21" s="34"/>
      <c r="F21" s="33"/>
      <c r="G21" s="34"/>
    </row>
    <row r="22" spans="1:10" x14ac:dyDescent="0.25">
      <c r="A22" s="17" t="s">
        <v>42</v>
      </c>
      <c r="D22" s="18" t="s">
        <v>43</v>
      </c>
      <c r="H22" s="20"/>
    </row>
    <row r="23" spans="1:10" x14ac:dyDescent="0.25">
      <c r="A23" s="241">
        <f ca="1">TODAY()</f>
        <v>43955</v>
      </c>
      <c r="H23" s="20"/>
    </row>
    <row r="24" spans="1:10" x14ac:dyDescent="0.25">
      <c r="D24" s="21" t="s">
        <v>44</v>
      </c>
    </row>
    <row r="25" spans="1:10" x14ac:dyDescent="0.25">
      <c r="C25" s="86">
        <v>2017</v>
      </c>
      <c r="D25" s="86">
        <v>2017</v>
      </c>
      <c r="E25" s="221">
        <v>2018</v>
      </c>
      <c r="F25" s="86">
        <v>2018</v>
      </c>
      <c r="G25" s="88">
        <v>2019</v>
      </c>
      <c r="H25" s="91"/>
      <c r="I25" s="91" t="s">
        <v>45</v>
      </c>
    </row>
    <row r="26" spans="1:10" x14ac:dyDescent="0.25">
      <c r="C26" s="21" t="s">
        <v>46</v>
      </c>
      <c r="D26" s="21" t="s">
        <v>47</v>
      </c>
      <c r="E26" s="120" t="s">
        <v>46</v>
      </c>
      <c r="F26" s="92" t="s">
        <v>406</v>
      </c>
      <c r="G26" s="93" t="s">
        <v>384</v>
      </c>
      <c r="H26" s="91"/>
      <c r="I26" s="120" t="s">
        <v>176</v>
      </c>
    </row>
    <row r="27" spans="1:10" x14ac:dyDescent="0.25">
      <c r="A27" s="27" t="s">
        <v>351</v>
      </c>
      <c r="E27" s="55"/>
      <c r="G27" s="28"/>
    </row>
    <row r="28" spans="1:10" x14ac:dyDescent="0.25">
      <c r="A28" s="27"/>
      <c r="E28" s="55"/>
      <c r="G28" s="28"/>
    </row>
    <row r="29" spans="1:10" x14ac:dyDescent="0.25">
      <c r="A29" s="195" t="s">
        <v>352</v>
      </c>
      <c r="B29" s="79"/>
      <c r="C29" s="196">
        <v>55000</v>
      </c>
      <c r="D29" s="196">
        <v>55000</v>
      </c>
      <c r="E29" s="196">
        <v>60500</v>
      </c>
      <c r="F29" s="196">
        <v>45375</v>
      </c>
      <c r="G29" s="196">
        <v>62000</v>
      </c>
      <c r="H29" s="79"/>
      <c r="I29" s="279">
        <f>SUM(G29-E29)/E29</f>
        <v>2.4793388429752067E-2</v>
      </c>
      <c r="J29" s="55"/>
    </row>
    <row r="30" spans="1:10" x14ac:dyDescent="0.25">
      <c r="A30" s="27"/>
    </row>
    <row r="31" spans="1:10" x14ac:dyDescent="0.25">
      <c r="B31" s="27"/>
    </row>
    <row r="32" spans="1:10" x14ac:dyDescent="0.25">
      <c r="A32" s="17" t="s">
        <v>42</v>
      </c>
      <c r="D32" s="18" t="s">
        <v>43</v>
      </c>
      <c r="H32" s="20"/>
    </row>
    <row r="33" spans="1:9" x14ac:dyDescent="0.25">
      <c r="A33" s="241">
        <f ca="1">TODAY()</f>
        <v>43955</v>
      </c>
      <c r="H33" s="20"/>
    </row>
    <row r="34" spans="1:9" x14ac:dyDescent="0.25">
      <c r="D34" s="21" t="s">
        <v>44</v>
      </c>
    </row>
    <row r="35" spans="1:9" x14ac:dyDescent="0.25">
      <c r="C35" s="86">
        <v>2017</v>
      </c>
      <c r="D35" s="86">
        <v>2017</v>
      </c>
      <c r="E35" s="221">
        <v>2018</v>
      </c>
      <c r="F35" s="86">
        <v>2018</v>
      </c>
      <c r="G35" s="88">
        <v>2019</v>
      </c>
      <c r="H35" s="91"/>
      <c r="I35" s="91" t="s">
        <v>45</v>
      </c>
    </row>
    <row r="36" spans="1:9" x14ac:dyDescent="0.25">
      <c r="C36" s="21" t="s">
        <v>46</v>
      </c>
      <c r="D36" s="21" t="s">
        <v>47</v>
      </c>
      <c r="E36" s="120" t="s">
        <v>46</v>
      </c>
      <c r="F36" s="92" t="s">
        <v>406</v>
      </c>
      <c r="G36" s="93" t="s">
        <v>384</v>
      </c>
      <c r="H36" s="91"/>
      <c r="I36" s="120" t="s">
        <v>176</v>
      </c>
    </row>
    <row r="37" spans="1:9" x14ac:dyDescent="0.25">
      <c r="A37" s="27" t="s">
        <v>353</v>
      </c>
      <c r="E37" s="55"/>
      <c r="G37" s="28"/>
    </row>
    <row r="38" spans="1:9" x14ac:dyDescent="0.25">
      <c r="A38" s="27" t="s">
        <v>156</v>
      </c>
      <c r="E38" s="55"/>
      <c r="G38" s="28"/>
    </row>
    <row r="39" spans="1:9" x14ac:dyDescent="0.25">
      <c r="A39" s="27" t="s">
        <v>157</v>
      </c>
      <c r="C39" s="66">
        <v>3000</v>
      </c>
      <c r="D39" s="66">
        <v>2686.75</v>
      </c>
      <c r="E39" s="66">
        <v>3000</v>
      </c>
      <c r="F39" s="66">
        <v>2952.59</v>
      </c>
      <c r="G39" s="102">
        <v>3000</v>
      </c>
    </row>
    <row r="40" spans="1:9" x14ac:dyDescent="0.25">
      <c r="A40" s="27" t="s">
        <v>354</v>
      </c>
      <c r="C40" s="66">
        <v>15000</v>
      </c>
      <c r="D40" s="66">
        <v>17015.25</v>
      </c>
      <c r="E40" s="66">
        <v>15000</v>
      </c>
      <c r="F40" s="66">
        <v>2269.4299999999998</v>
      </c>
      <c r="G40" s="102">
        <v>18000</v>
      </c>
    </row>
    <row r="41" spans="1:9" x14ac:dyDescent="0.25">
      <c r="A41" s="79"/>
      <c r="B41" s="195" t="s">
        <v>132</v>
      </c>
      <c r="C41" s="196">
        <f t="shared" ref="C41" si="0">SUM(C39:C40)</f>
        <v>18000</v>
      </c>
      <c r="D41" s="196">
        <f>SUM(D39:D40)</f>
        <v>19702</v>
      </c>
      <c r="E41" s="196">
        <f>SUM(E39:E40)</f>
        <v>18000</v>
      </c>
      <c r="F41" s="196">
        <f t="shared" ref="F41" si="1">SUM(F39:F40)</f>
        <v>5222.0200000000004</v>
      </c>
      <c r="G41" s="196">
        <f>SUM(G39:G40)</f>
        <v>21000</v>
      </c>
      <c r="H41" s="79"/>
      <c r="I41" s="279">
        <f>SUM(G41-E41)/E41</f>
        <v>0.16666666666666666</v>
      </c>
    </row>
    <row r="42" spans="1:9" x14ac:dyDescent="0.25">
      <c r="A42" s="55"/>
      <c r="B42" s="122"/>
      <c r="C42" s="117"/>
      <c r="D42" s="117"/>
      <c r="E42" s="117"/>
      <c r="F42" s="116"/>
      <c r="G42" s="117"/>
    </row>
    <row r="43" spans="1:9" x14ac:dyDescent="0.25">
      <c r="A43" s="17" t="s">
        <v>42</v>
      </c>
      <c r="D43" s="18" t="s">
        <v>43</v>
      </c>
      <c r="H43" s="20"/>
    </row>
    <row r="44" spans="1:9" x14ac:dyDescent="0.25">
      <c r="A44" s="241">
        <f ca="1">TODAY()</f>
        <v>43955</v>
      </c>
      <c r="H44" s="20"/>
    </row>
    <row r="45" spans="1:9" x14ac:dyDescent="0.25">
      <c r="D45" s="21" t="s">
        <v>44</v>
      </c>
    </row>
    <row r="46" spans="1:9" x14ac:dyDescent="0.25">
      <c r="C46" s="86">
        <v>2017</v>
      </c>
      <c r="D46" s="86">
        <v>2017</v>
      </c>
      <c r="E46" s="221">
        <v>2018</v>
      </c>
      <c r="F46" s="86">
        <v>2018</v>
      </c>
      <c r="G46" s="88">
        <v>2019</v>
      </c>
      <c r="H46" s="91"/>
      <c r="I46" s="91" t="s">
        <v>45</v>
      </c>
    </row>
    <row r="47" spans="1:9" x14ac:dyDescent="0.25">
      <c r="C47" s="21" t="s">
        <v>46</v>
      </c>
      <c r="D47" s="21" t="s">
        <v>47</v>
      </c>
      <c r="E47" s="120" t="s">
        <v>46</v>
      </c>
      <c r="F47" s="92" t="s">
        <v>406</v>
      </c>
      <c r="G47" s="93" t="s">
        <v>384</v>
      </c>
      <c r="H47" s="91"/>
      <c r="I47" s="120" t="s">
        <v>176</v>
      </c>
    </row>
    <row r="48" spans="1:9" x14ac:dyDescent="0.25">
      <c r="A48" s="27" t="s">
        <v>355</v>
      </c>
      <c r="E48" s="55"/>
      <c r="G48" s="28"/>
    </row>
    <row r="49" spans="1:9" x14ac:dyDescent="0.25">
      <c r="A49" s="27" t="s">
        <v>356</v>
      </c>
      <c r="E49" s="55"/>
      <c r="G49" s="28"/>
    </row>
    <row r="50" spans="1:9" x14ac:dyDescent="0.25">
      <c r="A50" s="27" t="s">
        <v>408</v>
      </c>
      <c r="C50" s="30">
        <v>50000</v>
      </c>
      <c r="D50" s="30">
        <v>0</v>
      </c>
      <c r="E50" s="117">
        <v>50000</v>
      </c>
      <c r="F50" s="33">
        <v>0</v>
      </c>
      <c r="G50" s="32">
        <v>50000</v>
      </c>
    </row>
    <row r="51" spans="1:9" x14ac:dyDescent="0.25">
      <c r="A51" s="27" t="s">
        <v>357</v>
      </c>
      <c r="C51" s="30">
        <v>50000</v>
      </c>
      <c r="D51" s="30">
        <v>221012.41</v>
      </c>
      <c r="E51" s="117">
        <v>75000</v>
      </c>
      <c r="F51" s="30">
        <v>12583.17</v>
      </c>
      <c r="G51" s="32">
        <v>75000</v>
      </c>
    </row>
    <row r="52" spans="1:9" x14ac:dyDescent="0.25">
      <c r="A52" s="79"/>
      <c r="B52" s="195" t="s">
        <v>358</v>
      </c>
      <c r="C52" s="200">
        <f t="shared" ref="C52" si="2">SUM(C50:C51)</f>
        <v>100000</v>
      </c>
      <c r="D52" s="200">
        <f t="shared" ref="D52:F52" si="3">SUM(D50:D51)</f>
        <v>221012.41</v>
      </c>
      <c r="E52" s="200">
        <f>SUM(E50:E51)</f>
        <v>125000</v>
      </c>
      <c r="F52" s="200">
        <f t="shared" si="3"/>
        <v>12583.17</v>
      </c>
      <c r="G52" s="200">
        <f>SUM(G50:G51)</f>
        <v>125000</v>
      </c>
      <c r="H52" s="79"/>
      <c r="I52" s="279">
        <f>SUM(G52-E52)/E52</f>
        <v>0</v>
      </c>
    </row>
    <row r="53" spans="1:9" x14ac:dyDescent="0.25">
      <c r="B53" s="27"/>
    </row>
    <row r="54" spans="1:9" x14ac:dyDescent="0.25">
      <c r="B54" s="27"/>
      <c r="C54" s="47"/>
      <c r="D54" s="47"/>
      <c r="E54" s="47"/>
      <c r="F54" s="30"/>
      <c r="G54" s="47"/>
    </row>
    <row r="55" spans="1:9" x14ac:dyDescent="0.25">
      <c r="B55" s="27"/>
    </row>
    <row r="56" spans="1:9" x14ac:dyDescent="0.25">
      <c r="A56" s="17" t="s">
        <v>42</v>
      </c>
      <c r="D56" s="18" t="s">
        <v>43</v>
      </c>
      <c r="H56" s="20"/>
    </row>
    <row r="57" spans="1:9" x14ac:dyDescent="0.25">
      <c r="A57" s="241">
        <f ca="1">TODAY()</f>
        <v>43955</v>
      </c>
      <c r="H57" s="20"/>
    </row>
    <row r="58" spans="1:9" x14ac:dyDescent="0.25">
      <c r="D58" s="21" t="s">
        <v>44</v>
      </c>
    </row>
    <row r="59" spans="1:9" x14ac:dyDescent="0.25">
      <c r="C59" s="86">
        <v>2017</v>
      </c>
      <c r="D59" s="86">
        <v>2017</v>
      </c>
      <c r="E59" s="221">
        <v>2018</v>
      </c>
      <c r="F59" s="86">
        <v>2018</v>
      </c>
      <c r="G59" s="88">
        <v>2019</v>
      </c>
      <c r="H59" s="91"/>
      <c r="I59" s="91" t="s">
        <v>45</v>
      </c>
    </row>
    <row r="60" spans="1:9" x14ac:dyDescent="0.25">
      <c r="C60" s="21" t="s">
        <v>46</v>
      </c>
      <c r="D60" s="21" t="s">
        <v>47</v>
      </c>
      <c r="E60" s="120" t="s">
        <v>46</v>
      </c>
      <c r="F60" s="92" t="s">
        <v>406</v>
      </c>
      <c r="G60" s="93" t="s">
        <v>384</v>
      </c>
      <c r="H60" s="91"/>
      <c r="I60" s="120" t="s">
        <v>176</v>
      </c>
    </row>
    <row r="61" spans="1:9" x14ac:dyDescent="0.25">
      <c r="A61" s="27" t="s">
        <v>359</v>
      </c>
      <c r="E61" s="55"/>
      <c r="G61" s="28"/>
    </row>
    <row r="62" spans="1:9" x14ac:dyDescent="0.25">
      <c r="A62" s="27"/>
      <c r="E62" s="55"/>
      <c r="G62" s="28"/>
    </row>
    <row r="63" spans="1:9" x14ac:dyDescent="0.25">
      <c r="A63" s="27" t="s">
        <v>360</v>
      </c>
      <c r="C63" s="116">
        <v>5000</v>
      </c>
      <c r="D63" s="36">
        <v>0</v>
      </c>
      <c r="E63" s="116">
        <v>5000</v>
      </c>
      <c r="F63" s="33">
        <v>5000</v>
      </c>
      <c r="G63" s="40">
        <v>5000</v>
      </c>
    </row>
    <row r="64" spans="1:9" x14ac:dyDescent="0.25">
      <c r="A64" s="27" t="s">
        <v>361</v>
      </c>
      <c r="C64" s="116">
        <v>2000</v>
      </c>
      <c r="D64" s="36">
        <v>2000</v>
      </c>
      <c r="E64" s="116">
        <v>2000</v>
      </c>
      <c r="F64" s="33">
        <v>0</v>
      </c>
      <c r="G64" s="40">
        <v>2000</v>
      </c>
    </row>
    <row r="65" spans="1:9" x14ac:dyDescent="0.25">
      <c r="A65" s="27" t="s">
        <v>362</v>
      </c>
      <c r="C65" s="117">
        <v>15000</v>
      </c>
      <c r="D65" s="30">
        <v>15000</v>
      </c>
      <c r="E65" s="117">
        <v>15000</v>
      </c>
      <c r="F65" s="33">
        <v>0</v>
      </c>
      <c r="G65" s="32">
        <v>15000</v>
      </c>
    </row>
    <row r="66" spans="1:9" x14ac:dyDescent="0.25">
      <c r="A66" s="27" t="s">
        <v>363</v>
      </c>
      <c r="C66" s="52">
        <v>500</v>
      </c>
      <c r="D66" s="34">
        <v>0</v>
      </c>
      <c r="E66" s="52">
        <v>500</v>
      </c>
      <c r="F66" s="33">
        <v>0</v>
      </c>
      <c r="G66" s="41">
        <v>500</v>
      </c>
    </row>
    <row r="67" spans="1:9" x14ac:dyDescent="0.25">
      <c r="A67" s="27" t="s">
        <v>364</v>
      </c>
      <c r="C67" s="116">
        <v>7000</v>
      </c>
      <c r="D67" s="36">
        <v>7000</v>
      </c>
      <c r="E67" s="116">
        <v>7000</v>
      </c>
      <c r="F67" s="36">
        <v>7000</v>
      </c>
      <c r="G67" s="40">
        <v>7300</v>
      </c>
    </row>
    <row r="68" spans="1:9" x14ac:dyDescent="0.25">
      <c r="A68" s="27" t="s">
        <v>365</v>
      </c>
      <c r="C68" s="117">
        <v>18000</v>
      </c>
      <c r="D68" s="30">
        <v>18000</v>
      </c>
      <c r="E68" s="117">
        <v>18000</v>
      </c>
      <c r="F68" s="66">
        <v>9000</v>
      </c>
      <c r="G68" s="32">
        <v>24000</v>
      </c>
      <c r="I68" s="55"/>
    </row>
    <row r="69" spans="1:9" x14ac:dyDescent="0.25">
      <c r="A69" s="27" t="s">
        <v>366</v>
      </c>
      <c r="C69" s="117">
        <v>15000</v>
      </c>
      <c r="D69" s="30">
        <v>15000</v>
      </c>
      <c r="E69" s="117">
        <v>15000</v>
      </c>
      <c r="F69" s="30">
        <v>15000</v>
      </c>
      <c r="G69" s="32">
        <v>25000</v>
      </c>
      <c r="I69" s="181"/>
    </row>
    <row r="70" spans="1:9" x14ac:dyDescent="0.25">
      <c r="A70" s="27" t="s">
        <v>367</v>
      </c>
      <c r="C70" s="116">
        <v>1000</v>
      </c>
      <c r="D70" s="36">
        <v>1000</v>
      </c>
      <c r="E70" s="116">
        <v>1000</v>
      </c>
      <c r="F70" s="36">
        <v>1000</v>
      </c>
      <c r="G70" s="40">
        <v>1000</v>
      </c>
    </row>
    <row r="71" spans="1:9" x14ac:dyDescent="0.25">
      <c r="A71" s="27" t="s">
        <v>409</v>
      </c>
      <c r="C71" s="116">
        <v>0</v>
      </c>
      <c r="D71" s="36">
        <v>0</v>
      </c>
      <c r="E71" s="116">
        <v>10000</v>
      </c>
      <c r="F71" s="36">
        <v>10000</v>
      </c>
      <c r="G71" s="40">
        <v>0</v>
      </c>
    </row>
    <row r="72" spans="1:9" x14ac:dyDescent="0.25">
      <c r="A72" s="27" t="s">
        <v>440</v>
      </c>
      <c r="C72" s="116">
        <v>0</v>
      </c>
      <c r="D72" s="36">
        <v>0</v>
      </c>
      <c r="E72" s="116">
        <v>0</v>
      </c>
      <c r="F72" s="36">
        <v>0</v>
      </c>
      <c r="G72" s="40">
        <v>5000</v>
      </c>
      <c r="I72" s="55"/>
    </row>
    <row r="73" spans="1:9" x14ac:dyDescent="0.25">
      <c r="A73" s="27" t="s">
        <v>523</v>
      </c>
      <c r="C73" s="116">
        <v>0</v>
      </c>
      <c r="D73" s="36">
        <v>0</v>
      </c>
      <c r="E73" s="116">
        <v>0</v>
      </c>
      <c r="F73" s="36">
        <v>0</v>
      </c>
      <c r="G73" s="40">
        <v>8500</v>
      </c>
      <c r="I73" s="55"/>
    </row>
    <row r="74" spans="1:9" x14ac:dyDescent="0.25">
      <c r="A74" s="79"/>
      <c r="B74" s="195" t="s">
        <v>368</v>
      </c>
      <c r="C74" s="196">
        <f>SUM(C63:C73)</f>
        <v>63500</v>
      </c>
      <c r="D74" s="196">
        <f>SUM(D63:D73)</f>
        <v>58000</v>
      </c>
      <c r="E74" s="196">
        <f>SUM(E63:E73)</f>
        <v>73500</v>
      </c>
      <c r="F74" s="196">
        <f>SUM(F63:F73)</f>
        <v>47000</v>
      </c>
      <c r="G74" s="196">
        <f>SUM(G63:G73)</f>
        <v>93300</v>
      </c>
      <c r="H74" s="79"/>
      <c r="I74" s="279">
        <f>SUM(G74-E74)/E74</f>
        <v>0.26938775510204083</v>
      </c>
    </row>
    <row r="75" spans="1:9" x14ac:dyDescent="0.25">
      <c r="B75" s="27"/>
    </row>
    <row r="76" spans="1:9" x14ac:dyDescent="0.25">
      <c r="B76" s="27"/>
      <c r="C76" s="30"/>
      <c r="D76" s="30"/>
      <c r="E76" s="30"/>
      <c r="F76" s="30"/>
      <c r="G76" s="30"/>
    </row>
    <row r="77" spans="1:9" x14ac:dyDescent="0.25">
      <c r="C77" s="30"/>
      <c r="D77" s="30"/>
      <c r="E77" s="30"/>
      <c r="F77" s="30"/>
      <c r="G77" s="30"/>
    </row>
    <row r="78" spans="1:9" x14ac:dyDescent="0.25">
      <c r="B78" s="27"/>
    </row>
    <row r="79" spans="1:9" x14ac:dyDescent="0.25">
      <c r="A79" s="17" t="s">
        <v>42</v>
      </c>
      <c r="D79" s="18" t="s">
        <v>43</v>
      </c>
      <c r="H79" s="20"/>
    </row>
    <row r="80" spans="1:9" x14ac:dyDescent="0.25">
      <c r="A80" s="241">
        <f ca="1">TODAY()</f>
        <v>43955</v>
      </c>
      <c r="H80" s="20"/>
    </row>
    <row r="81" spans="1:9" x14ac:dyDescent="0.25">
      <c r="D81" s="21" t="s">
        <v>44</v>
      </c>
    </row>
    <row r="82" spans="1:9" x14ac:dyDescent="0.25">
      <c r="C82" s="86">
        <v>2017</v>
      </c>
      <c r="D82" s="86">
        <v>2017</v>
      </c>
      <c r="E82" s="221">
        <v>2018</v>
      </c>
      <c r="F82" s="86">
        <v>2018</v>
      </c>
      <c r="G82" s="88">
        <v>2019</v>
      </c>
      <c r="H82" s="91"/>
      <c r="I82" s="91" t="s">
        <v>45</v>
      </c>
    </row>
    <row r="83" spans="1:9" x14ac:dyDescent="0.25">
      <c r="C83" s="21" t="s">
        <v>46</v>
      </c>
      <c r="D83" s="21" t="s">
        <v>47</v>
      </c>
      <c r="E83" s="120" t="s">
        <v>46</v>
      </c>
      <c r="F83" s="92" t="s">
        <v>406</v>
      </c>
      <c r="G83" s="93" t="s">
        <v>384</v>
      </c>
      <c r="H83" s="91"/>
      <c r="I83" s="120" t="s">
        <v>176</v>
      </c>
    </row>
    <row r="84" spans="1:9" x14ac:dyDescent="0.25">
      <c r="A84" s="27" t="s">
        <v>369</v>
      </c>
      <c r="E84" s="55"/>
      <c r="G84" s="28"/>
    </row>
    <row r="85" spans="1:9" x14ac:dyDescent="0.25">
      <c r="A85" s="27"/>
      <c r="E85" s="55"/>
      <c r="G85" s="28"/>
    </row>
    <row r="86" spans="1:9" x14ac:dyDescent="0.25">
      <c r="A86" s="195" t="s">
        <v>370</v>
      </c>
      <c r="B86" s="79"/>
      <c r="C86" s="196">
        <v>69982</v>
      </c>
      <c r="D86" s="196">
        <v>69982</v>
      </c>
      <c r="E86" s="196">
        <v>72782</v>
      </c>
      <c r="F86" s="196">
        <v>54586</v>
      </c>
      <c r="G86" s="196">
        <v>75694</v>
      </c>
      <c r="H86" s="79"/>
      <c r="I86" s="279">
        <f>SUM(G86-E86)/E86</f>
        <v>4.0009892555851724E-2</v>
      </c>
    </row>
    <row r="87" spans="1:9" x14ac:dyDescent="0.25">
      <c r="B87" s="27"/>
      <c r="C87" s="30"/>
      <c r="D87" s="30"/>
      <c r="E87" s="30"/>
      <c r="F87" s="30"/>
      <c r="G87" s="30"/>
    </row>
    <row r="88" spans="1:9" x14ac:dyDescent="0.25">
      <c r="B88" s="27"/>
      <c r="C88" s="30"/>
      <c r="D88" s="30"/>
      <c r="E88" s="30"/>
      <c r="F88" s="30"/>
      <c r="G88" s="30"/>
    </row>
    <row r="89" spans="1:9" x14ac:dyDescent="0.25">
      <c r="B89" s="27"/>
    </row>
    <row r="90" spans="1:9" x14ac:dyDescent="0.25">
      <c r="A90" s="17" t="s">
        <v>42</v>
      </c>
      <c r="D90" s="18" t="s">
        <v>43</v>
      </c>
      <c r="H90" s="20"/>
    </row>
    <row r="91" spans="1:9" x14ac:dyDescent="0.25">
      <c r="A91" s="241">
        <f ca="1">TODAY()</f>
        <v>43955</v>
      </c>
      <c r="H91" s="20"/>
    </row>
    <row r="92" spans="1:9" x14ac:dyDescent="0.25">
      <c r="D92" s="21" t="s">
        <v>44</v>
      </c>
    </row>
    <row r="93" spans="1:9" x14ac:dyDescent="0.25">
      <c r="C93" s="86">
        <v>2017</v>
      </c>
      <c r="D93" s="86">
        <v>2017</v>
      </c>
      <c r="E93" s="221">
        <v>2018</v>
      </c>
      <c r="F93" s="86">
        <v>2018</v>
      </c>
      <c r="G93" s="88">
        <v>2019</v>
      </c>
      <c r="H93" s="91"/>
      <c r="I93" s="91" t="s">
        <v>45</v>
      </c>
    </row>
    <row r="94" spans="1:9" x14ac:dyDescent="0.25">
      <c r="C94" s="21" t="s">
        <v>46</v>
      </c>
      <c r="D94" s="21" t="s">
        <v>47</v>
      </c>
      <c r="E94" s="120" t="s">
        <v>46</v>
      </c>
      <c r="F94" s="92" t="s">
        <v>406</v>
      </c>
      <c r="G94" s="93" t="s">
        <v>384</v>
      </c>
      <c r="H94" s="91"/>
      <c r="I94" s="120" t="s">
        <v>176</v>
      </c>
    </row>
    <row r="95" spans="1:9" x14ac:dyDescent="0.25">
      <c r="A95" s="27" t="s">
        <v>371</v>
      </c>
      <c r="E95" s="55"/>
      <c r="G95" s="28"/>
    </row>
    <row r="96" spans="1:9" x14ac:dyDescent="0.25">
      <c r="A96" s="27"/>
      <c r="E96" s="55"/>
      <c r="G96" s="28"/>
    </row>
    <row r="97" spans="1:9" x14ac:dyDescent="0.25">
      <c r="A97" s="195" t="s">
        <v>372</v>
      </c>
      <c r="B97" s="79"/>
      <c r="C97" s="201">
        <v>18500</v>
      </c>
      <c r="D97" s="201">
        <v>0</v>
      </c>
      <c r="E97" s="196">
        <v>18500</v>
      </c>
      <c r="F97" s="201">
        <v>0</v>
      </c>
      <c r="G97" s="196">
        <v>18500</v>
      </c>
      <c r="H97" s="79"/>
      <c r="I97" s="279">
        <f>SUM(G97-E97)/E97</f>
        <v>0</v>
      </c>
    </row>
    <row r="98" spans="1:9" x14ac:dyDescent="0.25">
      <c r="A98" s="27"/>
    </row>
    <row r="99" spans="1:9" x14ac:dyDescent="0.25">
      <c r="B99" s="27"/>
      <c r="C99" s="33"/>
      <c r="D99" s="33"/>
      <c r="E99" s="30"/>
      <c r="F99" s="33"/>
      <c r="G99" s="30"/>
    </row>
    <row r="100" spans="1:9" x14ac:dyDescent="0.25">
      <c r="B100" s="27"/>
    </row>
    <row r="101" spans="1:9" x14ac:dyDescent="0.25">
      <c r="B101" s="27"/>
      <c r="C101" s="33"/>
      <c r="D101" s="33"/>
      <c r="E101" s="30"/>
      <c r="F101" s="33"/>
      <c r="G101" s="30"/>
    </row>
    <row r="102" spans="1:9" x14ac:dyDescent="0.25">
      <c r="B102" s="27"/>
      <c r="C102" s="33"/>
      <c r="D102" s="33"/>
      <c r="E102" s="30"/>
      <c r="F102" s="33"/>
      <c r="G102" s="30"/>
    </row>
    <row r="103" spans="1:9" x14ac:dyDescent="0.25">
      <c r="A103" s="17" t="s">
        <v>42</v>
      </c>
      <c r="D103" s="18" t="s">
        <v>43</v>
      </c>
      <c r="H103" s="20"/>
    </row>
    <row r="104" spans="1:9" x14ac:dyDescent="0.25">
      <c r="A104" s="241">
        <f ca="1">TODAY()</f>
        <v>43955</v>
      </c>
      <c r="H104" s="20"/>
    </row>
    <row r="105" spans="1:9" x14ac:dyDescent="0.25">
      <c r="D105" s="21" t="s">
        <v>44</v>
      </c>
    </row>
    <row r="106" spans="1:9" x14ac:dyDescent="0.25">
      <c r="C106" s="86">
        <v>2017</v>
      </c>
      <c r="D106" s="86">
        <v>2017</v>
      </c>
      <c r="E106" s="221">
        <v>2018</v>
      </c>
      <c r="F106" s="86">
        <v>2018</v>
      </c>
      <c r="G106" s="88">
        <v>2019</v>
      </c>
      <c r="H106" s="91"/>
      <c r="I106" s="91" t="s">
        <v>45</v>
      </c>
    </row>
    <row r="107" spans="1:9" x14ac:dyDescent="0.25">
      <c r="C107" s="21" t="s">
        <v>46</v>
      </c>
      <c r="D107" s="21" t="s">
        <v>47</v>
      </c>
      <c r="E107" s="120" t="s">
        <v>46</v>
      </c>
      <c r="F107" s="92" t="s">
        <v>406</v>
      </c>
      <c r="G107" s="93" t="s">
        <v>384</v>
      </c>
      <c r="H107" s="91"/>
      <c r="I107" s="120" t="s">
        <v>176</v>
      </c>
    </row>
    <row r="108" spans="1:9" x14ac:dyDescent="0.25">
      <c r="A108" s="27" t="s">
        <v>373</v>
      </c>
      <c r="E108" s="55"/>
      <c r="G108" s="28"/>
    </row>
    <row r="109" spans="1:9" x14ac:dyDescent="0.25">
      <c r="A109" s="27"/>
      <c r="E109" s="55"/>
      <c r="G109" s="28"/>
    </row>
    <row r="110" spans="1:9" x14ac:dyDescent="0.25">
      <c r="A110" s="27" t="s">
        <v>148</v>
      </c>
      <c r="C110" s="117">
        <v>31881</v>
      </c>
      <c r="D110" s="31">
        <v>31701.47</v>
      </c>
      <c r="E110" s="32">
        <v>33066</v>
      </c>
      <c r="F110" s="30">
        <v>24644.25</v>
      </c>
      <c r="G110" s="32">
        <v>34463</v>
      </c>
    </row>
    <row r="111" spans="1:9" x14ac:dyDescent="0.25">
      <c r="A111" s="27" t="s">
        <v>59</v>
      </c>
      <c r="C111" s="52">
        <v>525</v>
      </c>
      <c r="D111" s="31">
        <v>495</v>
      </c>
      <c r="E111" s="41">
        <v>545</v>
      </c>
      <c r="F111" s="34">
        <v>351.27</v>
      </c>
      <c r="G111" s="41">
        <v>600</v>
      </c>
    </row>
    <row r="112" spans="1:9" x14ac:dyDescent="0.25">
      <c r="A112" s="27" t="s">
        <v>60</v>
      </c>
      <c r="C112" s="117">
        <v>10162</v>
      </c>
      <c r="D112" s="31">
        <v>10022.24</v>
      </c>
      <c r="E112" s="32">
        <v>10085</v>
      </c>
      <c r="F112" s="36">
        <v>7840.42</v>
      </c>
      <c r="G112" s="32">
        <v>10388</v>
      </c>
    </row>
    <row r="113" spans="1:9" x14ac:dyDescent="0.25">
      <c r="A113" s="27" t="s">
        <v>62</v>
      </c>
      <c r="C113" s="52">
        <v>100</v>
      </c>
      <c r="D113" s="31">
        <v>0</v>
      </c>
      <c r="E113" s="41">
        <v>100</v>
      </c>
      <c r="F113" s="33">
        <v>0</v>
      </c>
      <c r="G113" s="41">
        <v>100</v>
      </c>
    </row>
    <row r="114" spans="1:9" x14ac:dyDescent="0.25">
      <c r="A114" s="27" t="s">
        <v>63</v>
      </c>
      <c r="C114" s="52">
        <v>270</v>
      </c>
      <c r="D114" s="31">
        <v>201.2</v>
      </c>
      <c r="E114" s="41">
        <v>310</v>
      </c>
      <c r="F114" s="34">
        <v>202.32</v>
      </c>
      <c r="G114" s="41">
        <v>272</v>
      </c>
    </row>
    <row r="115" spans="1:9" x14ac:dyDescent="0.25">
      <c r="A115" s="27" t="s">
        <v>374</v>
      </c>
      <c r="C115" s="166">
        <v>2073</v>
      </c>
      <c r="D115" s="31">
        <v>2060.4899999999998</v>
      </c>
      <c r="E115" s="102">
        <v>2150</v>
      </c>
      <c r="F115" s="66">
        <v>1601.82</v>
      </c>
      <c r="G115" s="102">
        <v>2241</v>
      </c>
    </row>
    <row r="116" spans="1:9" x14ac:dyDescent="0.25">
      <c r="A116" s="27" t="s">
        <v>375</v>
      </c>
      <c r="C116" s="166">
        <v>2600</v>
      </c>
      <c r="D116" s="31">
        <v>2475.39</v>
      </c>
      <c r="E116" s="102">
        <v>2695</v>
      </c>
      <c r="F116" s="66">
        <v>1931.61</v>
      </c>
      <c r="G116" s="102">
        <v>2808</v>
      </c>
    </row>
    <row r="117" spans="1:9" x14ac:dyDescent="0.25">
      <c r="A117" s="195" t="s">
        <v>376</v>
      </c>
      <c r="B117" s="195" t="s">
        <v>377</v>
      </c>
      <c r="C117" s="196">
        <f>SUM(C110:C116)</f>
        <v>47611</v>
      </c>
      <c r="D117" s="196">
        <f>SUM(D110:D116)</f>
        <v>46955.789999999994</v>
      </c>
      <c r="E117" s="196">
        <f>SUM(E110:E116)</f>
        <v>48951</v>
      </c>
      <c r="F117" s="196">
        <f>SUM(F110:F116)</f>
        <v>36571.69</v>
      </c>
      <c r="G117" s="196">
        <f>SUM(G110:G116)</f>
        <v>50872</v>
      </c>
      <c r="H117" s="79"/>
      <c r="I117" s="279">
        <f>SUM(G117-E117)/E117</f>
        <v>3.9243324957610674E-2</v>
      </c>
    </row>
    <row r="118" spans="1:9" x14ac:dyDescent="0.25">
      <c r="B118" s="27"/>
      <c r="C118" s="30"/>
      <c r="D118" s="30"/>
      <c r="E118" s="117"/>
      <c r="F118" s="30"/>
      <c r="G118" s="117"/>
    </row>
    <row r="119" spans="1:9" x14ac:dyDescent="0.25">
      <c r="B119" s="27"/>
    </row>
    <row r="120" spans="1:9" x14ac:dyDescent="0.25">
      <c r="B120" s="27"/>
    </row>
    <row r="121" spans="1:9" x14ac:dyDescent="0.25">
      <c r="A121" s="17" t="s">
        <v>42</v>
      </c>
      <c r="D121" s="18" t="s">
        <v>43</v>
      </c>
      <c r="H121" s="20"/>
    </row>
    <row r="122" spans="1:9" x14ac:dyDescent="0.25">
      <c r="A122" s="241">
        <f ca="1">TODAY()</f>
        <v>43955</v>
      </c>
      <c r="H122" s="20"/>
    </row>
    <row r="123" spans="1:9" x14ac:dyDescent="0.25">
      <c r="D123" s="21" t="s">
        <v>44</v>
      </c>
    </row>
    <row r="124" spans="1:9" x14ac:dyDescent="0.25">
      <c r="C124" s="86">
        <v>2017</v>
      </c>
      <c r="D124" s="86">
        <v>2017</v>
      </c>
      <c r="E124" s="221">
        <v>2018</v>
      </c>
      <c r="F124" s="86">
        <v>2018</v>
      </c>
      <c r="G124" s="88">
        <v>2019</v>
      </c>
      <c r="H124" s="91"/>
      <c r="I124" s="91" t="s">
        <v>45</v>
      </c>
    </row>
    <row r="125" spans="1:9" x14ac:dyDescent="0.25">
      <c r="C125" s="21" t="s">
        <v>46</v>
      </c>
      <c r="D125" s="21" t="s">
        <v>47</v>
      </c>
      <c r="E125" s="120" t="s">
        <v>46</v>
      </c>
      <c r="F125" s="92" t="s">
        <v>406</v>
      </c>
      <c r="G125" s="93" t="s">
        <v>384</v>
      </c>
      <c r="H125" s="91"/>
      <c r="I125" s="120" t="s">
        <v>176</v>
      </c>
    </row>
    <row r="126" spans="1:9" x14ac:dyDescent="0.25">
      <c r="A126" s="27" t="s">
        <v>378</v>
      </c>
      <c r="E126" s="55"/>
      <c r="G126" s="28"/>
    </row>
    <row r="127" spans="1:9" x14ac:dyDescent="0.25">
      <c r="A127" s="27" t="s">
        <v>156</v>
      </c>
      <c r="E127" s="55"/>
      <c r="G127" s="28"/>
    </row>
    <row r="128" spans="1:9" x14ac:dyDescent="0.25">
      <c r="A128" s="195" t="s">
        <v>379</v>
      </c>
      <c r="B128" s="79"/>
      <c r="C128" s="196">
        <v>12000</v>
      </c>
      <c r="D128" s="196">
        <v>962</v>
      </c>
      <c r="E128" s="196">
        <v>8000</v>
      </c>
      <c r="F128" s="202">
        <v>1110</v>
      </c>
      <c r="G128" s="196">
        <v>8000</v>
      </c>
      <c r="H128" s="79"/>
      <c r="I128" s="279">
        <f>SUM(G128-E128)/E128</f>
        <v>0</v>
      </c>
    </row>
    <row r="129" spans="1:10" x14ac:dyDescent="0.25">
      <c r="B129" s="27"/>
      <c r="C129" s="30"/>
      <c r="D129" s="30"/>
      <c r="E129" s="30"/>
      <c r="F129" s="36"/>
      <c r="G129" s="30"/>
    </row>
    <row r="130" spans="1:10" x14ac:dyDescent="0.25">
      <c r="B130" s="27"/>
      <c r="C130" s="30"/>
      <c r="D130" s="30"/>
      <c r="E130" s="30"/>
      <c r="F130" s="36"/>
      <c r="G130" s="30"/>
    </row>
    <row r="131" spans="1:10" x14ac:dyDescent="0.25">
      <c r="B131" s="27"/>
      <c r="C131" s="30"/>
      <c r="D131" s="30"/>
      <c r="E131" s="30"/>
      <c r="F131" s="36"/>
      <c r="G131" s="30"/>
    </row>
    <row r="132" spans="1:10" x14ac:dyDescent="0.25">
      <c r="A132" s="17" t="s">
        <v>42</v>
      </c>
      <c r="D132" s="18" t="s">
        <v>43</v>
      </c>
      <c r="H132" s="20"/>
    </row>
    <row r="133" spans="1:10" x14ac:dyDescent="0.25">
      <c r="A133" s="241">
        <f ca="1">TODAY()</f>
        <v>43955</v>
      </c>
      <c r="H133" s="20"/>
    </row>
    <row r="134" spans="1:10" x14ac:dyDescent="0.25">
      <c r="D134" s="21" t="s">
        <v>44</v>
      </c>
    </row>
    <row r="135" spans="1:10" x14ac:dyDescent="0.25">
      <c r="C135" s="86">
        <v>2017</v>
      </c>
      <c r="D135" s="86">
        <v>2017</v>
      </c>
      <c r="E135" s="221">
        <v>2018</v>
      </c>
      <c r="F135" s="86">
        <v>2018</v>
      </c>
      <c r="G135" s="88">
        <v>2019</v>
      </c>
      <c r="H135" s="91"/>
      <c r="I135" s="91" t="s">
        <v>45</v>
      </c>
    </row>
    <row r="136" spans="1:10" x14ac:dyDescent="0.25">
      <c r="C136" s="21" t="s">
        <v>46</v>
      </c>
      <c r="D136" s="21" t="s">
        <v>47</v>
      </c>
      <c r="E136" s="120" t="s">
        <v>46</v>
      </c>
      <c r="F136" s="92" t="s">
        <v>406</v>
      </c>
      <c r="G136" s="93" t="s">
        <v>384</v>
      </c>
      <c r="H136" s="91"/>
      <c r="I136" s="120" t="s">
        <v>176</v>
      </c>
    </row>
    <row r="137" spans="1:10" x14ac:dyDescent="0.25">
      <c r="A137" s="27" t="s">
        <v>380</v>
      </c>
      <c r="E137" s="55"/>
      <c r="G137" s="28"/>
    </row>
    <row r="138" spans="1:10" x14ac:dyDescent="0.25">
      <c r="A138" s="27" t="s">
        <v>51</v>
      </c>
      <c r="E138" s="55"/>
      <c r="G138" s="28"/>
    </row>
    <row r="139" spans="1:10" x14ac:dyDescent="0.25">
      <c r="A139" s="195" t="s">
        <v>381</v>
      </c>
      <c r="B139" s="79"/>
      <c r="C139" s="201">
        <v>30000</v>
      </c>
      <c r="D139" s="201">
        <v>4214.22</v>
      </c>
      <c r="E139" s="196">
        <v>30000</v>
      </c>
      <c r="F139" s="201">
        <v>31204.35</v>
      </c>
      <c r="G139" s="196">
        <v>30000</v>
      </c>
      <c r="H139" s="79"/>
      <c r="I139" s="279">
        <f>SUM(G139-E139)/E139</f>
        <v>0</v>
      </c>
      <c r="J139" s="55"/>
    </row>
  </sheetData>
  <pageMargins left="0.7" right="0.7" top="0.75" bottom="0.75" header="0.3" footer="0.3"/>
  <pageSetup orientation="landscape" horizontalDpi="4294967293" verticalDpi="4294967293" r:id="rId1"/>
  <ignoredErrors>
    <ignoredError sqref="D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1048576"/>
    </sheetView>
  </sheetViews>
  <sheetFormatPr defaultRowHeight="15" x14ac:dyDescent="0.25"/>
  <cols>
    <col min="4" max="6" width="15.7109375" customWidth="1"/>
    <col min="7" max="7" width="3.7109375" customWidth="1"/>
    <col min="8" max="8" width="15.7109375" customWidth="1"/>
  </cols>
  <sheetData>
    <row r="1" spans="1:8" ht="21" x14ac:dyDescent="0.35">
      <c r="A1" s="7" t="s">
        <v>528</v>
      </c>
      <c r="F1" s="236">
        <f ca="1">TODAY()</f>
        <v>43955</v>
      </c>
    </row>
    <row r="2" spans="1:8" ht="21" x14ac:dyDescent="0.35">
      <c r="A2" s="7" t="s">
        <v>0</v>
      </c>
    </row>
    <row r="3" spans="1:8" ht="21" x14ac:dyDescent="0.35">
      <c r="D3" s="7" t="s">
        <v>32</v>
      </c>
      <c r="F3" s="1" t="s">
        <v>443</v>
      </c>
      <c r="G3" s="1"/>
      <c r="H3" s="2">
        <v>2018</v>
      </c>
    </row>
    <row r="5" spans="1:8" x14ac:dyDescent="0.25">
      <c r="D5" t="s">
        <v>33</v>
      </c>
      <c r="F5" s="3">
        <f>SUM(F9-F6)</f>
        <v>12676664</v>
      </c>
      <c r="G5" s="3"/>
      <c r="H5" s="3">
        <v>11808662.789999999</v>
      </c>
    </row>
    <row r="6" spans="1:8" x14ac:dyDescent="0.25">
      <c r="D6" t="s">
        <v>12</v>
      </c>
      <c r="F6" s="3">
        <f>'Revenue and Expense Summary'!G13</f>
        <v>6792008</v>
      </c>
      <c r="G6" s="3"/>
      <c r="H6" s="3">
        <v>6530777</v>
      </c>
    </row>
    <row r="7" spans="1:8" x14ac:dyDescent="0.25">
      <c r="D7" t="s">
        <v>34</v>
      </c>
      <c r="E7" t="s">
        <v>35</v>
      </c>
      <c r="F7" s="3"/>
      <c r="G7" s="3"/>
      <c r="H7" s="3"/>
    </row>
    <row r="8" spans="1:8" x14ac:dyDescent="0.25">
      <c r="F8" s="3"/>
      <c r="G8" s="3"/>
      <c r="H8" s="3"/>
    </row>
    <row r="9" spans="1:8" x14ac:dyDescent="0.25">
      <c r="D9" s="8" t="s">
        <v>36</v>
      </c>
      <c r="E9" s="8"/>
      <c r="F9" s="9">
        <f>'Revenue and Expense Summary'!G34</f>
        <v>19468672</v>
      </c>
      <c r="G9" s="10"/>
      <c r="H9" s="10">
        <f>SUM(H5:H8)</f>
        <v>18339439.789999999</v>
      </c>
    </row>
    <row r="10" spans="1:8" x14ac:dyDescent="0.25">
      <c r="F10" s="3"/>
      <c r="G10" s="3"/>
      <c r="H10" s="3"/>
    </row>
    <row r="11" spans="1:8" x14ac:dyDescent="0.25">
      <c r="F11" s="3"/>
      <c r="G11" s="3"/>
      <c r="H11" s="3"/>
    </row>
    <row r="12" spans="1:8" x14ac:dyDescent="0.25">
      <c r="F12" s="3"/>
      <c r="G12" s="3"/>
      <c r="H12" s="3"/>
    </row>
    <row r="13" spans="1:8" ht="21" x14ac:dyDescent="0.35">
      <c r="D13" s="7" t="s">
        <v>37</v>
      </c>
      <c r="F13" s="3"/>
      <c r="G13" s="3"/>
      <c r="H13" s="3"/>
    </row>
    <row r="14" spans="1:8" x14ac:dyDescent="0.25">
      <c r="F14" s="3"/>
      <c r="G14" s="3"/>
      <c r="H14" s="3"/>
    </row>
    <row r="15" spans="1:8" x14ac:dyDescent="0.25">
      <c r="D15" t="s">
        <v>33</v>
      </c>
      <c r="F15" s="9">
        <f>'Revenue and Expense Summary'!G57</f>
        <v>2891146</v>
      </c>
      <c r="G15" s="11"/>
      <c r="H15" s="10">
        <v>2653850</v>
      </c>
    </row>
    <row r="16" spans="1:8" x14ac:dyDescent="0.25">
      <c r="D16" t="s">
        <v>38</v>
      </c>
      <c r="F16" s="3">
        <v>450000</v>
      </c>
      <c r="G16" s="3"/>
      <c r="H16" s="3">
        <v>450000</v>
      </c>
    </row>
    <row r="17" spans="3:8" x14ac:dyDescent="0.25">
      <c r="F17" s="3"/>
      <c r="G17" s="3"/>
    </row>
    <row r="18" spans="3:8" x14ac:dyDescent="0.25">
      <c r="D18" s="12" t="s">
        <v>39</v>
      </c>
      <c r="E18" s="12"/>
      <c r="F18" s="13">
        <f>SUM(F5:F7)-(F15+F16)</f>
        <v>16127526</v>
      </c>
      <c r="G18" s="12"/>
      <c r="H18" s="13">
        <v>15235589.509999998</v>
      </c>
    </row>
    <row r="20" spans="3:8" x14ac:dyDescent="0.25">
      <c r="D20" s="8" t="s">
        <v>40</v>
      </c>
      <c r="E20" s="8"/>
      <c r="F20" s="14">
        <f>SUM(F15:F19)</f>
        <v>19468672</v>
      </c>
      <c r="G20" s="8"/>
      <c r="H20" s="14">
        <f>SUM(H15:H19)</f>
        <v>18339439.509999998</v>
      </c>
    </row>
    <row r="21" spans="3:8" x14ac:dyDescent="0.25">
      <c r="F21" s="4"/>
      <c r="H21" s="4"/>
    </row>
    <row r="22" spans="3:8" x14ac:dyDescent="0.25">
      <c r="C22" s="15">
        <v>2019</v>
      </c>
      <c r="D22" t="s">
        <v>41</v>
      </c>
      <c r="F22" s="297">
        <f>SUM(F18-H18)/H18</f>
        <v>5.8542958867103409E-2</v>
      </c>
      <c r="H22" s="297"/>
    </row>
    <row r="24" spans="3:8" x14ac:dyDescent="0.25">
      <c r="D24" t="s">
        <v>444</v>
      </c>
      <c r="E24" s="346">
        <v>5.2499999999999998E-2</v>
      </c>
      <c r="F24" s="4"/>
      <c r="H24" s="16"/>
    </row>
  </sheetData>
  <pageMargins left="0.7" right="0.7" top="0.75" bottom="0.75" header="0.3" footer="0.3"/>
  <pageSetup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35"/>
  <sheetViews>
    <sheetView workbookViewId="0">
      <selection sqref="A1:J1048576"/>
    </sheetView>
  </sheetViews>
  <sheetFormatPr defaultRowHeight="15" x14ac:dyDescent="0.25"/>
  <cols>
    <col min="1" max="1" width="12.42578125" customWidth="1" collapsed="1"/>
    <col min="2" max="2" width="12.42578125" customWidth="1"/>
    <col min="3" max="3" width="12.42578125" customWidth="1" collapsed="1"/>
    <col min="4" max="8" width="12.42578125" customWidth="1"/>
    <col min="9" max="9" width="3" customWidth="1"/>
    <col min="10" max="18" width="12.42578125" customWidth="1"/>
    <col min="19" max="19" width="2.85546875" customWidth="1"/>
    <col min="20" max="20" width="11.5703125" customWidth="1"/>
  </cols>
  <sheetData>
    <row r="1" spans="1:20" x14ac:dyDescent="0.25">
      <c r="A1" s="17" t="s">
        <v>42</v>
      </c>
      <c r="E1" s="18" t="s">
        <v>43</v>
      </c>
      <c r="F1" s="19"/>
      <c r="H1" s="19" t="s">
        <v>138</v>
      </c>
      <c r="I1" s="20"/>
      <c r="L1" s="17" t="s">
        <v>42</v>
      </c>
      <c r="O1" s="18" t="s">
        <v>43</v>
      </c>
      <c r="S1" s="20"/>
    </row>
    <row r="2" spans="1:20" x14ac:dyDescent="0.25">
      <c r="A2" s="17"/>
      <c r="B2" s="236">
        <f ca="1">TODAY()</f>
        <v>43955</v>
      </c>
      <c r="I2" s="20"/>
      <c r="L2" s="241">
        <f ca="1">TODAY()</f>
        <v>43955</v>
      </c>
      <c r="S2" s="20"/>
    </row>
    <row r="3" spans="1:20" x14ac:dyDescent="0.25">
      <c r="E3" s="21" t="s">
        <v>44</v>
      </c>
      <c r="O3" s="21" t="s">
        <v>136</v>
      </c>
    </row>
    <row r="4" spans="1:20" x14ac:dyDescent="0.25">
      <c r="D4" s="22">
        <v>2017</v>
      </c>
      <c r="E4" s="2">
        <v>2017</v>
      </c>
      <c r="F4" s="203">
        <v>2018</v>
      </c>
      <c r="G4" s="22">
        <v>2018</v>
      </c>
      <c r="H4" s="23">
        <v>2019</v>
      </c>
      <c r="I4" s="2"/>
      <c r="J4" s="2" t="s">
        <v>45</v>
      </c>
      <c r="N4" s="22">
        <v>2017</v>
      </c>
      <c r="O4" s="2">
        <v>2017</v>
      </c>
      <c r="P4" s="203">
        <v>2018</v>
      </c>
      <c r="Q4" s="22">
        <v>2018</v>
      </c>
      <c r="R4" s="2">
        <v>2019</v>
      </c>
      <c r="S4" s="2"/>
      <c r="T4" s="2" t="s">
        <v>45</v>
      </c>
    </row>
    <row r="5" spans="1:20" x14ac:dyDescent="0.25">
      <c r="D5" s="24" t="s">
        <v>46</v>
      </c>
      <c r="E5" s="2" t="s">
        <v>47</v>
      </c>
      <c r="F5" s="26" t="s">
        <v>46</v>
      </c>
      <c r="G5" s="24" t="s">
        <v>406</v>
      </c>
      <c r="H5" s="25" t="s">
        <v>48</v>
      </c>
      <c r="I5" s="2"/>
      <c r="J5" s="26" t="s">
        <v>49</v>
      </c>
      <c r="N5" s="24" t="s">
        <v>46</v>
      </c>
      <c r="O5" s="2" t="s">
        <v>47</v>
      </c>
      <c r="P5" s="26" t="s">
        <v>46</v>
      </c>
      <c r="Q5" s="24" t="s">
        <v>406</v>
      </c>
      <c r="R5" s="2" t="s">
        <v>384</v>
      </c>
      <c r="S5" s="2"/>
      <c r="T5" s="26" t="s">
        <v>49</v>
      </c>
    </row>
    <row r="6" spans="1:20" x14ac:dyDescent="0.25">
      <c r="A6" s="27" t="s">
        <v>50</v>
      </c>
      <c r="F6" s="55"/>
      <c r="H6" s="28"/>
      <c r="L6" s="27" t="s">
        <v>383</v>
      </c>
      <c r="P6" s="55"/>
    </row>
    <row r="7" spans="1:20" x14ac:dyDescent="0.25">
      <c r="A7" s="29" t="s">
        <v>51</v>
      </c>
      <c r="F7" s="55"/>
      <c r="H7" s="28"/>
      <c r="L7" s="27" t="s">
        <v>137</v>
      </c>
      <c r="N7" s="117">
        <v>85000</v>
      </c>
      <c r="O7" s="207">
        <v>77010.850000000006</v>
      </c>
      <c r="P7" s="117">
        <v>85000</v>
      </c>
      <c r="Q7" s="30">
        <v>65213.55</v>
      </c>
      <c r="R7" s="30">
        <v>95000</v>
      </c>
    </row>
    <row r="8" spans="1:20" x14ac:dyDescent="0.25">
      <c r="A8" s="27" t="s">
        <v>52</v>
      </c>
      <c r="D8" s="117">
        <v>57408</v>
      </c>
      <c r="E8" s="208">
        <v>56349.599999999999</v>
      </c>
      <c r="F8" s="298">
        <v>58269</v>
      </c>
      <c r="G8" s="30">
        <v>43895.61</v>
      </c>
      <c r="H8" s="147">
        <v>61550</v>
      </c>
      <c r="M8" s="76"/>
      <c r="R8" s="77"/>
    </row>
    <row r="9" spans="1:20" x14ac:dyDescent="0.25">
      <c r="A9" s="27" t="s">
        <v>53</v>
      </c>
      <c r="D9" s="117">
        <v>22724</v>
      </c>
      <c r="E9" s="31"/>
      <c r="F9" s="298">
        <v>47277</v>
      </c>
      <c r="G9" s="33"/>
      <c r="H9" s="147">
        <v>49943</v>
      </c>
      <c r="N9" s="78">
        <f>SUM(N7)</f>
        <v>85000</v>
      </c>
      <c r="O9" s="78">
        <f t="shared" ref="O9:P9" si="0">SUM(O7)</f>
        <v>77010.850000000006</v>
      </c>
      <c r="P9" s="78">
        <f t="shared" si="0"/>
        <v>85000</v>
      </c>
      <c r="Q9" s="78">
        <f>SUM(Q7)</f>
        <v>65213.55</v>
      </c>
      <c r="R9" s="78">
        <f>SUM(R7:R8)</f>
        <v>95000</v>
      </c>
      <c r="S9" s="79"/>
      <c r="T9" s="295">
        <f>SUM(R9-P9)/R9</f>
        <v>0.10526315789473684</v>
      </c>
    </row>
    <row r="10" spans="1:20" x14ac:dyDescent="0.25">
      <c r="A10" s="27" t="s">
        <v>54</v>
      </c>
      <c r="D10" s="117">
        <v>21039</v>
      </c>
      <c r="E10" s="31">
        <v>39749.58</v>
      </c>
      <c r="F10" s="117"/>
      <c r="G10" s="30">
        <v>21028.53</v>
      </c>
      <c r="H10" s="32"/>
    </row>
    <row r="11" spans="1:20" x14ac:dyDescent="0.25">
      <c r="A11" s="27"/>
      <c r="C11" s="37" t="s">
        <v>57</v>
      </c>
      <c r="D11" s="38">
        <f>SUM(D8:D10)</f>
        <v>101171</v>
      </c>
      <c r="E11" s="38">
        <f>SUM(E8:E10)</f>
        <v>96099.18</v>
      </c>
      <c r="F11" s="38">
        <f>SUM(F8:F10)</f>
        <v>105546</v>
      </c>
      <c r="G11" s="38">
        <f>SUM(G8:G10)</f>
        <v>64924.14</v>
      </c>
      <c r="H11" s="38">
        <f>SUM(H8:H10)</f>
        <v>111493</v>
      </c>
      <c r="J11" s="261">
        <f>SUM(H11-F11)/F11</f>
        <v>5.634510071438046E-2</v>
      </c>
    </row>
    <row r="12" spans="1:20" x14ac:dyDescent="0.25">
      <c r="A12" s="27"/>
      <c r="D12" s="34"/>
      <c r="E12" s="31"/>
      <c r="F12" s="135"/>
      <c r="G12" s="33"/>
      <c r="H12" s="35"/>
    </row>
    <row r="13" spans="1:20" x14ac:dyDescent="0.25">
      <c r="A13" s="29" t="s">
        <v>58</v>
      </c>
      <c r="B13" s="39"/>
      <c r="D13" s="34"/>
      <c r="E13" s="31"/>
      <c r="F13" s="135"/>
      <c r="G13" s="33"/>
      <c r="H13" s="35"/>
    </row>
    <row r="14" spans="1:20" x14ac:dyDescent="0.25">
      <c r="A14" s="27" t="s">
        <v>59</v>
      </c>
      <c r="D14" s="116">
        <v>1650</v>
      </c>
      <c r="E14" s="31">
        <v>1570.68</v>
      </c>
      <c r="F14" s="299">
        <v>1730</v>
      </c>
      <c r="G14" s="36">
        <v>1162.8900000000001</v>
      </c>
      <c r="H14" s="155">
        <v>1900</v>
      </c>
    </row>
    <row r="15" spans="1:20" x14ac:dyDescent="0.25">
      <c r="A15" s="27" t="s">
        <v>60</v>
      </c>
      <c r="D15" s="117">
        <v>28950</v>
      </c>
      <c r="E15" s="31">
        <v>27726.47</v>
      </c>
      <c r="F15" s="298">
        <v>28405</v>
      </c>
      <c r="G15" s="30">
        <v>17113.36</v>
      </c>
      <c r="H15" s="147">
        <v>43997</v>
      </c>
    </row>
    <row r="16" spans="1:20" x14ac:dyDescent="0.25">
      <c r="A16" s="27" t="s">
        <v>61</v>
      </c>
      <c r="D16" s="52">
        <v>750</v>
      </c>
      <c r="E16" s="31">
        <v>569.45000000000005</v>
      </c>
      <c r="F16" s="300">
        <v>500</v>
      </c>
      <c r="G16" s="34">
        <v>976.54</v>
      </c>
      <c r="H16" s="156">
        <v>650</v>
      </c>
    </row>
    <row r="17" spans="1:10" x14ac:dyDescent="0.25">
      <c r="A17" s="27" t="s">
        <v>62</v>
      </c>
      <c r="D17" s="52">
        <v>100</v>
      </c>
      <c r="E17" s="31">
        <v>0</v>
      </c>
      <c r="F17" s="300">
        <v>100</v>
      </c>
      <c r="G17" s="33">
        <v>0</v>
      </c>
      <c r="H17" s="156">
        <v>100</v>
      </c>
    </row>
    <row r="18" spans="1:10" x14ac:dyDescent="0.25">
      <c r="A18" s="27" t="s">
        <v>63</v>
      </c>
      <c r="D18" s="116">
        <v>4050</v>
      </c>
      <c r="E18" s="31">
        <v>3378.05</v>
      </c>
      <c r="F18" s="299">
        <v>4655</v>
      </c>
      <c r="G18" s="36">
        <v>3330.02</v>
      </c>
      <c r="H18" s="155">
        <v>4175</v>
      </c>
    </row>
    <row r="19" spans="1:10" x14ac:dyDescent="0.25">
      <c r="A19" s="27" t="s">
        <v>64</v>
      </c>
      <c r="D19" s="116">
        <v>4020</v>
      </c>
      <c r="E19" s="31">
        <v>1356.24</v>
      </c>
      <c r="F19" s="299">
        <v>2915</v>
      </c>
      <c r="G19" s="33">
        <v>2194.7800000000002</v>
      </c>
      <c r="H19" s="155">
        <v>3078</v>
      </c>
    </row>
    <row r="20" spans="1:10" x14ac:dyDescent="0.25">
      <c r="A20" s="27" t="s">
        <v>65</v>
      </c>
      <c r="D20" s="116">
        <v>4290</v>
      </c>
      <c r="E20" s="31">
        <v>4466.67</v>
      </c>
      <c r="F20" s="299">
        <v>4775</v>
      </c>
      <c r="G20" s="36">
        <v>2018.74</v>
      </c>
      <c r="H20" s="155">
        <v>5095</v>
      </c>
    </row>
    <row r="21" spans="1:10" x14ac:dyDescent="0.25">
      <c r="A21" s="27" t="s">
        <v>66</v>
      </c>
      <c r="D21" s="116">
        <v>8050</v>
      </c>
      <c r="E21" s="31">
        <v>6844.86</v>
      </c>
      <c r="F21" s="299">
        <v>8300</v>
      </c>
      <c r="G21" s="36">
        <v>4825.78</v>
      </c>
      <c r="H21" s="155">
        <v>8765</v>
      </c>
    </row>
    <row r="22" spans="1:10" x14ac:dyDescent="0.25">
      <c r="A22" s="27"/>
      <c r="C22" s="42" t="s">
        <v>67</v>
      </c>
      <c r="D22" s="43">
        <f>SUM(D14:D21)</f>
        <v>51860</v>
      </c>
      <c r="E22" s="43">
        <f t="shared" ref="E22" si="1">SUM(E14:E21)</f>
        <v>45912.42</v>
      </c>
      <c r="F22" s="43">
        <f>SUM(F14:F21)</f>
        <v>51380</v>
      </c>
      <c r="G22" s="43">
        <f>SUM(G14:G21)</f>
        <v>31622.11</v>
      </c>
      <c r="H22" s="43">
        <f>SUM(H14:H21)</f>
        <v>67760</v>
      </c>
      <c r="J22" s="292">
        <f>SUM(H22-F22)/F22</f>
        <v>0.31880108991825612</v>
      </c>
    </row>
    <row r="23" spans="1:10" x14ac:dyDescent="0.25">
      <c r="C23" s="27"/>
      <c r="D23" s="36"/>
      <c r="F23" s="116"/>
      <c r="G23" s="36"/>
      <c r="H23" s="116"/>
    </row>
    <row r="24" spans="1:10" x14ac:dyDescent="0.25">
      <c r="A24" s="212" t="s">
        <v>68</v>
      </c>
      <c r="B24" s="213"/>
      <c r="C24" s="212" t="s">
        <v>69</v>
      </c>
      <c r="D24" s="214">
        <f>SUM(D11+D22)</f>
        <v>153031</v>
      </c>
      <c r="E24" s="214">
        <f t="shared" ref="E24:G24" si="2">SUM(E11+E22)</f>
        <v>142011.59999999998</v>
      </c>
      <c r="F24" s="214">
        <f>SUM(F11+F22)</f>
        <v>156926</v>
      </c>
      <c r="G24" s="214">
        <f t="shared" si="2"/>
        <v>96546.25</v>
      </c>
      <c r="H24" s="214">
        <f>SUM(H11+H22)</f>
        <v>179253</v>
      </c>
      <c r="I24" s="72"/>
      <c r="J24" s="293">
        <f>SUM(H24-F24)/F24</f>
        <v>0.14227725169825267</v>
      </c>
    </row>
    <row r="25" spans="1:10" x14ac:dyDescent="0.25">
      <c r="C25" s="27"/>
      <c r="D25" s="47"/>
      <c r="E25" s="47"/>
      <c r="F25" s="105"/>
      <c r="G25" s="30"/>
      <c r="H25" s="105"/>
    </row>
    <row r="35" spans="1:10" x14ac:dyDescent="0.25">
      <c r="A35" s="17" t="s">
        <v>42</v>
      </c>
      <c r="E35" s="18" t="s">
        <v>43</v>
      </c>
      <c r="F35" s="19"/>
      <c r="H35" s="19" t="s">
        <v>76</v>
      </c>
      <c r="I35" s="20"/>
    </row>
    <row r="36" spans="1:10" x14ac:dyDescent="0.25">
      <c r="A36" s="17"/>
      <c r="I36" s="20"/>
    </row>
    <row r="37" spans="1:10" x14ac:dyDescent="0.25">
      <c r="E37" s="21" t="s">
        <v>44</v>
      </c>
    </row>
    <row r="38" spans="1:10" x14ac:dyDescent="0.25">
      <c r="D38" s="22">
        <v>2017</v>
      </c>
      <c r="E38" s="2">
        <v>2017</v>
      </c>
      <c r="F38" s="203">
        <v>2018</v>
      </c>
      <c r="G38" s="22">
        <v>2018</v>
      </c>
      <c r="H38" s="23">
        <v>2019</v>
      </c>
      <c r="I38" s="2"/>
      <c r="J38" s="2" t="s">
        <v>45</v>
      </c>
    </row>
    <row r="39" spans="1:10" x14ac:dyDescent="0.25">
      <c r="D39" s="24" t="s">
        <v>46</v>
      </c>
      <c r="E39" s="2" t="s">
        <v>47</v>
      </c>
      <c r="F39" s="26" t="s">
        <v>46</v>
      </c>
      <c r="G39" s="24" t="s">
        <v>406</v>
      </c>
      <c r="H39" s="25" t="s">
        <v>48</v>
      </c>
      <c r="I39" s="2"/>
      <c r="J39" s="26" t="s">
        <v>49</v>
      </c>
    </row>
    <row r="40" spans="1:10" x14ac:dyDescent="0.25">
      <c r="A40" s="27" t="s">
        <v>70</v>
      </c>
      <c r="F40" s="55"/>
      <c r="H40" s="28"/>
    </row>
    <row r="41" spans="1:10" x14ac:dyDescent="0.25">
      <c r="A41" s="29" t="s">
        <v>71</v>
      </c>
      <c r="F41" s="55"/>
      <c r="H41" s="28"/>
    </row>
    <row r="42" spans="1:10" x14ac:dyDescent="0.25">
      <c r="A42" s="27" t="s">
        <v>72</v>
      </c>
      <c r="D42" s="34">
        <v>150</v>
      </c>
      <c r="E42" s="34">
        <v>0</v>
      </c>
      <c r="F42" s="52">
        <v>150</v>
      </c>
      <c r="G42" s="49">
        <v>194.52</v>
      </c>
      <c r="H42" s="156">
        <v>150</v>
      </c>
    </row>
    <row r="43" spans="1:10" x14ac:dyDescent="0.25">
      <c r="A43" s="27" t="s">
        <v>73</v>
      </c>
      <c r="D43" s="34">
        <v>300</v>
      </c>
      <c r="E43" s="34">
        <v>155.53</v>
      </c>
      <c r="F43" s="52">
        <v>300</v>
      </c>
      <c r="G43" s="34">
        <v>13.3</v>
      </c>
      <c r="H43" s="156">
        <v>300</v>
      </c>
    </row>
    <row r="44" spans="1:10" x14ac:dyDescent="0.25">
      <c r="A44" s="27" t="s">
        <v>74</v>
      </c>
      <c r="D44" s="34">
        <v>300</v>
      </c>
      <c r="E44" s="34">
        <v>0</v>
      </c>
      <c r="F44" s="52">
        <v>300</v>
      </c>
      <c r="G44" s="33">
        <v>0</v>
      </c>
      <c r="H44" s="156">
        <v>300</v>
      </c>
    </row>
    <row r="45" spans="1:10" x14ac:dyDescent="0.25">
      <c r="C45" s="50" t="s">
        <v>75</v>
      </c>
      <c r="D45" s="51">
        <f>SUM(D42:D44)</f>
        <v>750</v>
      </c>
      <c r="E45" s="51">
        <f>SUM(E42:E44)</f>
        <v>155.53</v>
      </c>
      <c r="F45" s="51">
        <f>SUM(F42:F44)</f>
        <v>750</v>
      </c>
      <c r="G45" s="51">
        <f>SUM(G42:G44)</f>
        <v>207.82000000000002</v>
      </c>
      <c r="H45" s="51">
        <f>SUM(H42:H44)</f>
        <v>750</v>
      </c>
      <c r="J45" s="261">
        <f>SUM(H45-F45)/F45</f>
        <v>0</v>
      </c>
    </row>
    <row r="46" spans="1:10" x14ac:dyDescent="0.25">
      <c r="D46" s="24"/>
      <c r="E46" s="2"/>
      <c r="F46" s="26"/>
      <c r="G46" s="24"/>
      <c r="H46" s="25"/>
      <c r="I46" s="2"/>
      <c r="J46" s="26"/>
    </row>
    <row r="47" spans="1:10" x14ac:dyDescent="0.25">
      <c r="A47" s="27" t="s">
        <v>77</v>
      </c>
      <c r="F47" s="55"/>
      <c r="H47" s="28"/>
    </row>
    <row r="48" spans="1:10" x14ac:dyDescent="0.25">
      <c r="A48" s="29" t="s">
        <v>78</v>
      </c>
      <c r="F48" s="55"/>
      <c r="H48" s="28"/>
    </row>
    <row r="49" spans="1:10" x14ac:dyDescent="0.25">
      <c r="A49" s="27" t="s">
        <v>386</v>
      </c>
      <c r="D49" s="36">
        <v>2000</v>
      </c>
      <c r="E49" s="208">
        <v>1790.79</v>
      </c>
      <c r="F49" s="116">
        <v>2000</v>
      </c>
      <c r="G49" s="34">
        <v>1541.71</v>
      </c>
      <c r="H49" s="155">
        <v>2000</v>
      </c>
    </row>
    <row r="50" spans="1:10" x14ac:dyDescent="0.25">
      <c r="A50" s="27" t="s">
        <v>385</v>
      </c>
      <c r="D50" s="34">
        <v>400</v>
      </c>
      <c r="E50" s="31">
        <v>160</v>
      </c>
      <c r="F50" s="52">
        <v>400</v>
      </c>
      <c r="G50" s="33">
        <v>240</v>
      </c>
      <c r="H50" s="156">
        <v>400</v>
      </c>
    </row>
    <row r="51" spans="1:10" x14ac:dyDescent="0.25">
      <c r="C51" s="50" t="s">
        <v>79</v>
      </c>
      <c r="D51" s="43">
        <f>SUM(D49:D50)</f>
        <v>2400</v>
      </c>
      <c r="E51" s="38">
        <f t="shared" ref="E51:G51" si="3">SUM(E49:E50)</f>
        <v>1950.79</v>
      </c>
      <c r="F51" s="43">
        <f>SUM(F49:F50)</f>
        <v>2400</v>
      </c>
      <c r="G51" s="43">
        <f t="shared" si="3"/>
        <v>1781.71</v>
      </c>
      <c r="H51" s="43">
        <f>SUM(H49:H50)</f>
        <v>2400</v>
      </c>
      <c r="J51" s="261">
        <f>SUM(H51-F51)/F51</f>
        <v>0</v>
      </c>
    </row>
    <row r="52" spans="1:10" x14ac:dyDescent="0.25">
      <c r="C52" s="27"/>
      <c r="E52" s="53"/>
      <c r="F52" s="55"/>
      <c r="H52" s="28"/>
    </row>
    <row r="53" spans="1:10" x14ac:dyDescent="0.25">
      <c r="A53" s="29" t="s">
        <v>80</v>
      </c>
      <c r="B53" s="39"/>
      <c r="E53" s="53"/>
      <c r="F53" s="55"/>
      <c r="H53" s="28"/>
    </row>
    <row r="54" spans="1:10" x14ac:dyDescent="0.25">
      <c r="A54" s="27" t="s">
        <v>82</v>
      </c>
      <c r="D54" s="36">
        <v>2200</v>
      </c>
      <c r="E54" s="31">
        <v>1651.54</v>
      </c>
      <c r="F54" s="116">
        <v>2200</v>
      </c>
      <c r="G54" s="34">
        <v>1319.52</v>
      </c>
      <c r="H54" s="155">
        <v>2200</v>
      </c>
    </row>
    <row r="55" spans="1:10" x14ac:dyDescent="0.25">
      <c r="C55" s="50" t="s">
        <v>80</v>
      </c>
      <c r="D55" s="43">
        <f>SUM(D54:D54)</f>
        <v>2200</v>
      </c>
      <c r="E55" s="38">
        <f>SUM(E54:E54)</f>
        <v>1651.54</v>
      </c>
      <c r="F55" s="43">
        <f>SUM(F54:F54)</f>
        <v>2200</v>
      </c>
      <c r="G55" s="43">
        <f>SUM(G54:G54)</f>
        <v>1319.52</v>
      </c>
      <c r="H55" s="43">
        <f>SUM(H54:H54)</f>
        <v>2200</v>
      </c>
      <c r="J55" s="261">
        <f>SUM(H55-F55)/F55</f>
        <v>0</v>
      </c>
    </row>
    <row r="56" spans="1:10" x14ac:dyDescent="0.25">
      <c r="A56" s="27"/>
      <c r="E56" s="31"/>
      <c r="F56" s="55"/>
      <c r="H56" s="28"/>
    </row>
    <row r="57" spans="1:10" x14ac:dyDescent="0.25">
      <c r="A57" s="29" t="s">
        <v>83</v>
      </c>
      <c r="E57" s="31"/>
      <c r="F57" s="55"/>
      <c r="H57" s="28"/>
    </row>
    <row r="58" spans="1:10" x14ac:dyDescent="0.25">
      <c r="A58" s="27" t="s">
        <v>85</v>
      </c>
      <c r="D58" s="30">
        <v>19800</v>
      </c>
      <c r="E58" s="31">
        <v>21450</v>
      </c>
      <c r="F58" s="117">
        <v>21450</v>
      </c>
      <c r="G58" s="30">
        <v>16087.5</v>
      </c>
      <c r="H58" s="147">
        <v>21450</v>
      </c>
    </row>
    <row r="59" spans="1:10" x14ac:dyDescent="0.25">
      <c r="C59" s="50" t="s">
        <v>83</v>
      </c>
      <c r="D59" s="54">
        <f>SUM(D58:D58)</f>
        <v>19800</v>
      </c>
      <c r="E59" s="38">
        <f>SUM(E58:E58)</f>
        <v>21450</v>
      </c>
      <c r="F59" s="54">
        <f>SUM(F58:F58)</f>
        <v>21450</v>
      </c>
      <c r="G59" s="54">
        <f>SUM(G58:G58)</f>
        <v>16087.5</v>
      </c>
      <c r="H59" s="54">
        <f>SUM(H58:H58)</f>
        <v>21450</v>
      </c>
      <c r="I59" s="37"/>
      <c r="J59" s="261">
        <f>SUM(H59-F59)/F59</f>
        <v>0</v>
      </c>
    </row>
    <row r="60" spans="1:10" x14ac:dyDescent="0.25">
      <c r="E60" s="31"/>
      <c r="F60" s="55"/>
      <c r="H60" s="28"/>
    </row>
    <row r="61" spans="1:10" x14ac:dyDescent="0.25">
      <c r="A61" s="29" t="s">
        <v>86</v>
      </c>
      <c r="E61" s="31"/>
      <c r="F61" s="55"/>
      <c r="H61" s="28"/>
    </row>
    <row r="62" spans="1:10" x14ac:dyDescent="0.25">
      <c r="A62" s="27" t="s">
        <v>88</v>
      </c>
      <c r="D62" s="34">
        <v>400</v>
      </c>
      <c r="E62" s="31">
        <v>393.5</v>
      </c>
      <c r="F62" s="52">
        <v>400</v>
      </c>
      <c r="G62" s="33">
        <v>300.06</v>
      </c>
      <c r="H62" s="156">
        <v>500</v>
      </c>
    </row>
    <row r="63" spans="1:10" x14ac:dyDescent="0.25">
      <c r="C63" s="50" t="s">
        <v>89</v>
      </c>
      <c r="D63" s="51">
        <f>SUM(D62:D62)</f>
        <v>400</v>
      </c>
      <c r="E63" s="38">
        <f>SUM(E62:E62)</f>
        <v>393.5</v>
      </c>
      <c r="F63" s="51">
        <f>SUM(F62:F62)</f>
        <v>400</v>
      </c>
      <c r="G63" s="51">
        <f>SUM(G62:G62)</f>
        <v>300.06</v>
      </c>
      <c r="H63" s="51">
        <f>SUM(H62:H62)</f>
        <v>500</v>
      </c>
      <c r="J63" s="261">
        <f>SUM(H63-F63)/H63</f>
        <v>0.2</v>
      </c>
    </row>
    <row r="64" spans="1:10" x14ac:dyDescent="0.25">
      <c r="A64" s="27"/>
      <c r="E64" s="31"/>
      <c r="H64" s="55"/>
    </row>
    <row r="65" spans="1:10" x14ac:dyDescent="0.25">
      <c r="C65" s="27"/>
      <c r="E65" s="31"/>
      <c r="F65" s="55"/>
      <c r="H65" s="55"/>
    </row>
    <row r="66" spans="1:10" x14ac:dyDescent="0.25">
      <c r="C66" s="27"/>
      <c r="E66" s="31"/>
      <c r="F66" s="55"/>
      <c r="H66" s="55"/>
    </row>
    <row r="67" spans="1:10" x14ac:dyDescent="0.25">
      <c r="C67" s="27"/>
      <c r="E67" s="31"/>
      <c r="F67" s="55"/>
      <c r="H67" s="55"/>
    </row>
    <row r="68" spans="1:10" x14ac:dyDescent="0.25">
      <c r="C68" s="27"/>
      <c r="E68" s="31"/>
      <c r="F68" s="55"/>
      <c r="H68" s="55"/>
    </row>
    <row r="69" spans="1:10" x14ac:dyDescent="0.25">
      <c r="A69" s="17" t="s">
        <v>42</v>
      </c>
      <c r="E69" s="56" t="s">
        <v>43</v>
      </c>
      <c r="F69" s="19"/>
      <c r="H69" s="19" t="s">
        <v>96</v>
      </c>
      <c r="I69" s="20"/>
    </row>
    <row r="70" spans="1:10" x14ac:dyDescent="0.25">
      <c r="A70" s="17"/>
      <c r="E70" s="31"/>
      <c r="I70" s="20"/>
    </row>
    <row r="71" spans="1:10" x14ac:dyDescent="0.25">
      <c r="E71" s="57" t="s">
        <v>44</v>
      </c>
    </row>
    <row r="72" spans="1:10" x14ac:dyDescent="0.25">
      <c r="D72" s="22">
        <v>2017</v>
      </c>
      <c r="E72" s="22">
        <v>2017</v>
      </c>
      <c r="F72" s="203">
        <v>2018</v>
      </c>
      <c r="G72" s="22">
        <v>2018</v>
      </c>
      <c r="H72" s="23">
        <v>2019</v>
      </c>
      <c r="I72" s="2"/>
      <c r="J72" s="2" t="s">
        <v>45</v>
      </c>
    </row>
    <row r="73" spans="1:10" x14ac:dyDescent="0.25">
      <c r="D73" s="24" t="s">
        <v>46</v>
      </c>
      <c r="E73" s="58" t="s">
        <v>47</v>
      </c>
      <c r="F73" s="26" t="s">
        <v>46</v>
      </c>
      <c r="G73" s="24" t="s">
        <v>406</v>
      </c>
      <c r="H73" s="25" t="s">
        <v>48</v>
      </c>
      <c r="I73" s="2"/>
      <c r="J73" s="26" t="s">
        <v>49</v>
      </c>
    </row>
    <row r="74" spans="1:10" x14ac:dyDescent="0.25">
      <c r="A74" s="27" t="s">
        <v>77</v>
      </c>
      <c r="F74" s="55"/>
      <c r="H74" s="28"/>
    </row>
    <row r="75" spans="1:10" x14ac:dyDescent="0.25">
      <c r="A75" s="29" t="s">
        <v>90</v>
      </c>
      <c r="E75" s="31"/>
      <c r="F75" s="55"/>
      <c r="H75" s="28"/>
    </row>
    <row r="76" spans="1:10" x14ac:dyDescent="0.25">
      <c r="A76" s="27" t="s">
        <v>91</v>
      </c>
      <c r="D76" s="34">
        <v>550</v>
      </c>
      <c r="E76" s="31">
        <v>149.75</v>
      </c>
      <c r="F76" s="52">
        <v>550</v>
      </c>
      <c r="G76" s="49">
        <v>994</v>
      </c>
      <c r="H76" s="156">
        <v>550</v>
      </c>
    </row>
    <row r="77" spans="1:10" x14ac:dyDescent="0.25">
      <c r="A77" s="27" t="s">
        <v>92</v>
      </c>
      <c r="D77" s="34">
        <v>100</v>
      </c>
      <c r="E77" s="31">
        <v>40</v>
      </c>
      <c r="F77" s="52">
        <v>100</v>
      </c>
      <c r="G77" s="49">
        <v>25</v>
      </c>
      <c r="H77" s="156">
        <v>100</v>
      </c>
    </row>
    <row r="78" spans="1:10" x14ac:dyDescent="0.25">
      <c r="A78" s="27" t="s">
        <v>93</v>
      </c>
      <c r="D78" s="34">
        <v>400</v>
      </c>
      <c r="E78" s="31">
        <v>222.85</v>
      </c>
      <c r="F78" s="52">
        <v>400</v>
      </c>
      <c r="G78" s="34">
        <v>139.11000000000001</v>
      </c>
      <c r="H78" s="156">
        <v>400</v>
      </c>
    </row>
    <row r="79" spans="1:10" x14ac:dyDescent="0.25">
      <c r="A79" s="27" t="s">
        <v>94</v>
      </c>
      <c r="D79" s="34">
        <v>400</v>
      </c>
      <c r="E79" s="31">
        <v>40.85</v>
      </c>
      <c r="F79" s="52">
        <v>400</v>
      </c>
      <c r="G79" s="33">
        <v>0</v>
      </c>
      <c r="H79" s="156">
        <v>400</v>
      </c>
    </row>
    <row r="80" spans="1:10" x14ac:dyDescent="0.25">
      <c r="C80" s="50" t="s">
        <v>95</v>
      </c>
      <c r="D80" s="43">
        <f>SUM(D76:D79)</f>
        <v>1450</v>
      </c>
      <c r="E80" s="38">
        <f t="shared" ref="E80:G80" si="4">SUM(E76:E79)</f>
        <v>453.45000000000005</v>
      </c>
      <c r="F80" s="43">
        <f>SUM(F76:F79)</f>
        <v>1450</v>
      </c>
      <c r="G80" s="43">
        <f t="shared" si="4"/>
        <v>1158.1100000000001</v>
      </c>
      <c r="H80" s="43">
        <f>SUM(H76:H79)</f>
        <v>1450</v>
      </c>
      <c r="J80" s="261">
        <f>SUM(H80-F80)/F80</f>
        <v>0</v>
      </c>
    </row>
    <row r="81" spans="1:10" x14ac:dyDescent="0.25">
      <c r="D81" s="24"/>
      <c r="E81" s="58"/>
      <c r="F81" s="26"/>
      <c r="G81" s="24"/>
      <c r="H81" s="25"/>
      <c r="I81" s="2"/>
      <c r="J81" s="26"/>
    </row>
    <row r="82" spans="1:10" x14ac:dyDescent="0.25">
      <c r="A82" s="27" t="s">
        <v>97</v>
      </c>
      <c r="E82" s="31"/>
      <c r="F82" s="204"/>
      <c r="H82" s="59"/>
    </row>
    <row r="83" spans="1:10" x14ac:dyDescent="0.25">
      <c r="A83" s="29" t="s">
        <v>98</v>
      </c>
      <c r="E83" s="31"/>
      <c r="F83" s="55"/>
      <c r="H83" s="28"/>
    </row>
    <row r="84" spans="1:10" x14ac:dyDescent="0.25">
      <c r="A84" s="27" t="s">
        <v>99</v>
      </c>
      <c r="D84" s="34">
        <v>100</v>
      </c>
      <c r="E84" s="31">
        <v>100</v>
      </c>
      <c r="F84" s="52">
        <v>100</v>
      </c>
      <c r="G84" s="49">
        <v>110</v>
      </c>
      <c r="H84" s="156">
        <v>100</v>
      </c>
    </row>
    <row r="85" spans="1:10" x14ac:dyDescent="0.25">
      <c r="A85" s="27" t="s">
        <v>100</v>
      </c>
      <c r="D85" s="34">
        <v>200</v>
      </c>
      <c r="E85" s="31">
        <v>128</v>
      </c>
      <c r="F85" s="52">
        <v>200</v>
      </c>
      <c r="G85" s="33">
        <v>342</v>
      </c>
      <c r="H85" s="156">
        <v>200</v>
      </c>
    </row>
    <row r="86" spans="1:10" x14ac:dyDescent="0.25">
      <c r="C86" s="50" t="s">
        <v>101</v>
      </c>
      <c r="D86" s="51">
        <f>SUM(D84:D85)</f>
        <v>300</v>
      </c>
      <c r="E86" s="38">
        <f t="shared" ref="E86:G86" si="5">SUM(E84:E85)</f>
        <v>228</v>
      </c>
      <c r="F86" s="51">
        <f>SUM(F84:F85)</f>
        <v>300</v>
      </c>
      <c r="G86" s="51">
        <f t="shared" si="5"/>
        <v>452</v>
      </c>
      <c r="H86" s="51">
        <f>SUM(H84:H85)</f>
        <v>300</v>
      </c>
      <c r="J86" s="261">
        <f>SUM(H86-F86)/F86</f>
        <v>0</v>
      </c>
    </row>
    <row r="87" spans="1:10" x14ac:dyDescent="0.25">
      <c r="C87" s="27"/>
      <c r="E87" s="31"/>
      <c r="F87" s="55"/>
      <c r="H87" s="55"/>
    </row>
    <row r="88" spans="1:10" x14ac:dyDescent="0.25">
      <c r="A88" s="45" t="s">
        <v>102</v>
      </c>
      <c r="B88" s="213"/>
      <c r="C88" s="212" t="s">
        <v>103</v>
      </c>
      <c r="D88" s="215">
        <f t="shared" ref="D88:I88" si="6">SUM(D45,D51,D55,D59,D63,D80,D86)</f>
        <v>27300</v>
      </c>
      <c r="E88" s="215">
        <f t="shared" si="6"/>
        <v>26282.81</v>
      </c>
      <c r="F88" s="215">
        <f t="shared" si="6"/>
        <v>28950</v>
      </c>
      <c r="G88" s="215">
        <f t="shared" si="6"/>
        <v>21306.720000000001</v>
      </c>
      <c r="H88" s="215">
        <f t="shared" si="6"/>
        <v>29050</v>
      </c>
      <c r="I88" s="215">
        <f t="shared" si="6"/>
        <v>0</v>
      </c>
      <c r="J88" s="293">
        <f>SUM(H88-F88)/F88</f>
        <v>3.4542314335060447E-3</v>
      </c>
    </row>
    <row r="89" spans="1:10" x14ac:dyDescent="0.25">
      <c r="C89" s="27"/>
      <c r="D89" s="47"/>
      <c r="E89" s="31"/>
      <c r="F89" s="117"/>
      <c r="G89" s="30"/>
      <c r="H89" s="117"/>
      <c r="J89" s="44"/>
    </row>
    <row r="90" spans="1:10" x14ac:dyDescent="0.25">
      <c r="A90" s="27" t="s">
        <v>104</v>
      </c>
      <c r="E90" s="31"/>
      <c r="F90" s="55"/>
      <c r="H90" s="55"/>
    </row>
    <row r="91" spans="1:10" x14ac:dyDescent="0.25">
      <c r="A91" s="29" t="s">
        <v>105</v>
      </c>
      <c r="E91" s="31"/>
      <c r="F91" s="55"/>
      <c r="H91" s="55"/>
    </row>
    <row r="92" spans="1:10" x14ac:dyDescent="0.25">
      <c r="A92" s="27" t="s">
        <v>106</v>
      </c>
      <c r="D92" s="34">
        <v>500</v>
      </c>
      <c r="E92" s="208">
        <v>376.51</v>
      </c>
      <c r="F92" s="52">
        <v>500</v>
      </c>
      <c r="G92" s="49">
        <v>139.44</v>
      </c>
      <c r="H92" s="156">
        <v>500</v>
      </c>
    </row>
    <row r="93" spans="1:10" x14ac:dyDescent="0.25">
      <c r="C93" s="50" t="s">
        <v>107</v>
      </c>
      <c r="D93" s="62">
        <f>SUM(D92)</f>
        <v>500</v>
      </c>
      <c r="E93" s="38">
        <f t="shared" ref="E93" si="7">SUM(E92)</f>
        <v>376.51</v>
      </c>
      <c r="F93" s="62">
        <f>SUM(F92)</f>
        <v>500</v>
      </c>
      <c r="G93" s="62">
        <f>SUM(G92)</f>
        <v>139.44</v>
      </c>
      <c r="H93" s="62">
        <f>SUM(H92)</f>
        <v>500</v>
      </c>
    </row>
    <row r="94" spans="1:10" x14ac:dyDescent="0.25">
      <c r="C94" s="27"/>
      <c r="E94" s="31"/>
      <c r="F94" s="55"/>
      <c r="H94" s="28"/>
    </row>
    <row r="95" spans="1:10" x14ac:dyDescent="0.25">
      <c r="A95" s="29" t="s">
        <v>108</v>
      </c>
      <c r="E95" s="31"/>
      <c r="F95" s="55"/>
      <c r="H95" s="28"/>
    </row>
    <row r="96" spans="1:10" x14ac:dyDescent="0.25">
      <c r="A96" s="27" t="s">
        <v>109</v>
      </c>
      <c r="D96" s="34">
        <v>300</v>
      </c>
      <c r="E96" s="31">
        <v>300</v>
      </c>
      <c r="F96" s="52">
        <v>300</v>
      </c>
      <c r="G96" s="33">
        <v>250.05</v>
      </c>
      <c r="H96" s="156">
        <v>300</v>
      </c>
    </row>
    <row r="97" spans="1:10" x14ac:dyDescent="0.25">
      <c r="A97" s="27" t="s">
        <v>110</v>
      </c>
      <c r="D97" s="34">
        <v>950</v>
      </c>
      <c r="E97" s="31">
        <v>778.48</v>
      </c>
      <c r="F97" s="52">
        <v>950</v>
      </c>
      <c r="G97" s="34">
        <v>1907.91</v>
      </c>
      <c r="H97" s="156">
        <v>950</v>
      </c>
    </row>
    <row r="98" spans="1:10" x14ac:dyDescent="0.25">
      <c r="A98" s="27" t="s">
        <v>111</v>
      </c>
      <c r="D98" s="34">
        <v>125</v>
      </c>
      <c r="E98" s="31"/>
      <c r="F98" s="52">
        <v>125</v>
      </c>
      <c r="G98" s="33">
        <v>575</v>
      </c>
      <c r="H98" s="156">
        <v>125</v>
      </c>
    </row>
    <row r="99" spans="1:10" x14ac:dyDescent="0.25">
      <c r="C99" s="50" t="s">
        <v>108</v>
      </c>
      <c r="D99" s="51">
        <f>SUM(D96:D98)</f>
        <v>1375</v>
      </c>
      <c r="E99" s="38">
        <f>SUM(E96:E98)</f>
        <v>1078.48</v>
      </c>
      <c r="F99" s="51">
        <f>SUM(F96:F98)</f>
        <v>1375</v>
      </c>
      <c r="G99" s="51">
        <f>SUM(G96:G98)</f>
        <v>2732.96</v>
      </c>
      <c r="H99" s="38">
        <f>SUM(H96:H98)</f>
        <v>1375</v>
      </c>
      <c r="J99" s="261">
        <f>SUM(H99-F99)/F99</f>
        <v>0</v>
      </c>
    </row>
    <row r="100" spans="1:10" x14ac:dyDescent="0.25">
      <c r="A100" s="27"/>
      <c r="D100" s="34"/>
      <c r="E100" s="31"/>
      <c r="F100" s="52"/>
      <c r="G100" s="33"/>
      <c r="H100" s="52"/>
    </row>
    <row r="103" spans="1:10" x14ac:dyDescent="0.25">
      <c r="A103" s="17" t="s">
        <v>42</v>
      </c>
      <c r="E103" s="56" t="s">
        <v>43</v>
      </c>
      <c r="F103" s="19"/>
      <c r="H103" s="19" t="s">
        <v>122</v>
      </c>
      <c r="I103" s="20"/>
    </row>
    <row r="105" spans="1:10" x14ac:dyDescent="0.25">
      <c r="E105" s="57" t="s">
        <v>44</v>
      </c>
    </row>
    <row r="106" spans="1:10" x14ac:dyDescent="0.25">
      <c r="D106" s="22">
        <v>2017</v>
      </c>
      <c r="E106" s="22">
        <v>207</v>
      </c>
      <c r="F106" s="203">
        <v>2018</v>
      </c>
      <c r="G106" s="22">
        <v>2018</v>
      </c>
      <c r="H106" s="23">
        <v>2019</v>
      </c>
      <c r="I106" s="2"/>
      <c r="J106" s="2" t="s">
        <v>45</v>
      </c>
    </row>
    <row r="107" spans="1:10" x14ac:dyDescent="0.25">
      <c r="D107" s="24" t="s">
        <v>46</v>
      </c>
      <c r="E107" s="58" t="s">
        <v>47</v>
      </c>
      <c r="F107" s="26" t="s">
        <v>46</v>
      </c>
      <c r="G107" s="24" t="s">
        <v>406</v>
      </c>
      <c r="H107" s="25" t="s">
        <v>48</v>
      </c>
      <c r="I107" s="2"/>
      <c r="J107" s="26" t="s">
        <v>49</v>
      </c>
    </row>
    <row r="108" spans="1:10" x14ac:dyDescent="0.25">
      <c r="A108" s="27" t="s">
        <v>104</v>
      </c>
      <c r="E108" s="31"/>
      <c r="F108" s="55"/>
      <c r="H108" s="28"/>
    </row>
    <row r="109" spans="1:10" x14ac:dyDescent="0.25">
      <c r="A109" s="29" t="s">
        <v>113</v>
      </c>
      <c r="E109" s="31"/>
      <c r="F109" s="55"/>
      <c r="H109" s="28"/>
    </row>
    <row r="110" spans="1:10" x14ac:dyDescent="0.25">
      <c r="A110" s="27" t="s">
        <v>114</v>
      </c>
      <c r="D110" s="34">
        <v>150</v>
      </c>
      <c r="E110" s="31">
        <v>128.19999999999999</v>
      </c>
      <c r="F110" s="52">
        <v>150</v>
      </c>
      <c r="G110" s="33">
        <v>141.91999999999999</v>
      </c>
      <c r="H110" s="156">
        <v>150</v>
      </c>
    </row>
    <row r="111" spans="1:10" x14ac:dyDescent="0.25">
      <c r="C111" s="50" t="s">
        <v>115</v>
      </c>
      <c r="D111" s="63">
        <f>SUM(D110)</f>
        <v>150</v>
      </c>
      <c r="E111" s="38">
        <f t="shared" ref="E111" si="8">SUM(E110)</f>
        <v>128.19999999999999</v>
      </c>
      <c r="F111" s="63">
        <f>SUM(F110)</f>
        <v>150</v>
      </c>
      <c r="G111" s="63">
        <f>SUM(G110)</f>
        <v>141.91999999999999</v>
      </c>
      <c r="H111" s="63">
        <f>SUM(H110)</f>
        <v>150</v>
      </c>
      <c r="J111" s="261">
        <f>SUM(H111-F111)/F111</f>
        <v>0</v>
      </c>
    </row>
    <row r="112" spans="1:10" x14ac:dyDescent="0.25">
      <c r="A112" s="27"/>
      <c r="D112" s="34"/>
      <c r="E112" s="31"/>
      <c r="F112" s="52"/>
      <c r="G112" s="33"/>
      <c r="H112" s="41"/>
    </row>
    <row r="113" spans="1:10" x14ac:dyDescent="0.25">
      <c r="A113" s="29" t="s">
        <v>116</v>
      </c>
      <c r="E113" s="31"/>
      <c r="F113" s="204"/>
      <c r="H113" s="59"/>
    </row>
    <row r="114" spans="1:10" x14ac:dyDescent="0.25">
      <c r="A114" s="27" t="s">
        <v>117</v>
      </c>
      <c r="D114" s="34">
        <v>100</v>
      </c>
      <c r="E114" s="31">
        <v>100</v>
      </c>
      <c r="F114" s="205">
        <v>100</v>
      </c>
      <c r="G114" s="33">
        <v>0</v>
      </c>
      <c r="H114" s="156">
        <v>100</v>
      </c>
    </row>
    <row r="115" spans="1:10" x14ac:dyDescent="0.25">
      <c r="A115" s="27" t="s">
        <v>118</v>
      </c>
      <c r="D115" s="34">
        <v>100</v>
      </c>
      <c r="E115" s="31">
        <v>0</v>
      </c>
      <c r="F115" s="205">
        <v>100</v>
      </c>
      <c r="G115" s="33">
        <v>75.790000000000006</v>
      </c>
      <c r="H115" s="156">
        <v>100</v>
      </c>
    </row>
    <row r="116" spans="1:10" x14ac:dyDescent="0.25">
      <c r="C116" s="50" t="s">
        <v>119</v>
      </c>
      <c r="D116" s="63">
        <f>SUM(D114:D115)</f>
        <v>200</v>
      </c>
      <c r="E116" s="38">
        <f t="shared" ref="E116" si="9">SUM(E114:E115)</f>
        <v>100</v>
      </c>
      <c r="F116" s="63">
        <f>SUM(F114:F115)</f>
        <v>200</v>
      </c>
      <c r="G116" s="63">
        <f>SUM(G114:G115)</f>
        <v>75.790000000000006</v>
      </c>
      <c r="H116" s="63">
        <f>SUM(H114:H115)</f>
        <v>200</v>
      </c>
      <c r="J116" s="261">
        <f>SUM(H116-F116)/F116</f>
        <v>0</v>
      </c>
    </row>
    <row r="117" spans="1:10" x14ac:dyDescent="0.25">
      <c r="C117" s="27"/>
      <c r="E117" s="31"/>
      <c r="F117" s="204"/>
      <c r="H117" s="204"/>
    </row>
    <row r="118" spans="1:10" x14ac:dyDescent="0.25">
      <c r="A118" s="213" t="s">
        <v>120</v>
      </c>
      <c r="B118" s="213"/>
      <c r="C118" s="212" t="s">
        <v>121</v>
      </c>
      <c r="D118" s="216">
        <f>SUM(D93,D99,D111,D116)</f>
        <v>2225</v>
      </c>
      <c r="E118" s="217">
        <f>SUM(E93,E99,E111,E116)</f>
        <v>1683.19</v>
      </c>
      <c r="F118" s="218">
        <f>SUM(F93,F99,F111,F116)</f>
        <v>2225</v>
      </c>
      <c r="G118" s="216">
        <f>SUM(G93,G99,G111,G116)</f>
        <v>3090.11</v>
      </c>
      <c r="H118" s="218">
        <f>SUM(H93,H99,H111,H116)</f>
        <v>2225</v>
      </c>
      <c r="I118" s="213"/>
      <c r="J118" s="293">
        <f>SUM(H118-F118)/F118</f>
        <v>0</v>
      </c>
    </row>
    <row r="119" spans="1:10" x14ac:dyDescent="0.25">
      <c r="D119" s="24"/>
      <c r="E119" s="58"/>
      <c r="F119" s="26"/>
      <c r="G119" s="24"/>
      <c r="H119" s="26"/>
      <c r="I119" s="2"/>
      <c r="J119" s="26"/>
    </row>
    <row r="120" spans="1:10" x14ac:dyDescent="0.25">
      <c r="A120" s="27" t="s">
        <v>123</v>
      </c>
      <c r="E120" s="31"/>
      <c r="F120" s="204"/>
      <c r="H120" s="204"/>
    </row>
    <row r="121" spans="1:10" x14ac:dyDescent="0.25">
      <c r="A121" s="29" t="s">
        <v>124</v>
      </c>
      <c r="E121" s="31"/>
      <c r="F121" s="204"/>
      <c r="H121" s="204"/>
    </row>
    <row r="122" spans="1:10" x14ac:dyDescent="0.25">
      <c r="A122" s="27" t="s">
        <v>126</v>
      </c>
      <c r="D122" s="36">
        <v>1000</v>
      </c>
      <c r="E122" s="31">
        <v>1000</v>
      </c>
      <c r="F122" s="206">
        <v>1000</v>
      </c>
      <c r="G122" s="33">
        <v>0</v>
      </c>
      <c r="H122" s="155">
        <v>1000</v>
      </c>
    </row>
    <row r="123" spans="1:10" x14ac:dyDescent="0.25">
      <c r="A123" s="27" t="s">
        <v>127</v>
      </c>
      <c r="D123" s="34">
        <v>500</v>
      </c>
      <c r="E123" s="31">
        <v>1707.64</v>
      </c>
      <c r="F123" s="205">
        <v>500</v>
      </c>
      <c r="G123" s="33">
        <v>0</v>
      </c>
      <c r="H123" s="156">
        <v>500</v>
      </c>
    </row>
    <row r="124" spans="1:10" x14ac:dyDescent="0.25">
      <c r="A124" s="27"/>
      <c r="D124" s="34"/>
      <c r="E124" s="53"/>
      <c r="F124" s="205"/>
      <c r="G124" s="33"/>
      <c r="H124" s="205"/>
    </row>
    <row r="125" spans="1:10" x14ac:dyDescent="0.25">
      <c r="A125" s="212" t="s">
        <v>128</v>
      </c>
      <c r="B125" s="213"/>
      <c r="C125" s="212" t="s">
        <v>129</v>
      </c>
      <c r="D125" s="216">
        <f>SUM(D122:D124)</f>
        <v>1500</v>
      </c>
      <c r="E125" s="216">
        <f>SUM(E122:E124)</f>
        <v>2707.6400000000003</v>
      </c>
      <c r="F125" s="218">
        <f>SUM(F122:F124)</f>
        <v>1500</v>
      </c>
      <c r="G125" s="216">
        <f>SUM(G122:G124)</f>
        <v>0</v>
      </c>
      <c r="H125" s="218">
        <f>SUM(H122:H124)</f>
        <v>1500</v>
      </c>
      <c r="I125" s="213"/>
      <c r="J125" s="293">
        <f>SUM(H125-F125)/F125</f>
        <v>0</v>
      </c>
    </row>
    <row r="126" spans="1:10" x14ac:dyDescent="0.25">
      <c r="C126" s="27"/>
      <c r="D126" s="30"/>
      <c r="F126" s="67"/>
      <c r="G126" s="33"/>
      <c r="H126" s="67"/>
    </row>
    <row r="127" spans="1:10" x14ac:dyDescent="0.25">
      <c r="A127" s="68"/>
      <c r="B127" s="68"/>
      <c r="C127" s="69" t="s">
        <v>130</v>
      </c>
      <c r="D127" s="70">
        <f>SUM(D24,D88,D118,D125)</f>
        <v>184056</v>
      </c>
      <c r="E127" s="70">
        <f>SUM(E24,E88,E118,E125)</f>
        <v>172685.24</v>
      </c>
      <c r="F127" s="71">
        <f>SUM(F24,F88,F118,F125)</f>
        <v>189601</v>
      </c>
      <c r="G127" s="70">
        <f>SUM(G24,G88,G118,G125)</f>
        <v>120943.08</v>
      </c>
      <c r="H127" s="71">
        <f>SUM(H24,H88,H118,H125)</f>
        <v>212028</v>
      </c>
      <c r="I127" s="68"/>
      <c r="J127" s="262">
        <f>SUM(H127-F127)/F127</f>
        <v>0.11828524111159751</v>
      </c>
    </row>
    <row r="130" spans="1:10" x14ac:dyDescent="0.25">
      <c r="A130" s="72"/>
      <c r="B130" s="73" t="s">
        <v>68</v>
      </c>
      <c r="C130" s="73" t="s">
        <v>131</v>
      </c>
      <c r="D130" s="209">
        <f>H24</f>
        <v>179253</v>
      </c>
      <c r="E130" s="72"/>
      <c r="F130" s="72"/>
      <c r="G130" s="72"/>
      <c r="H130" s="72"/>
      <c r="I130" s="72"/>
      <c r="J130" s="72"/>
    </row>
    <row r="131" spans="1:10" x14ac:dyDescent="0.25">
      <c r="A131" s="72"/>
      <c r="B131" s="73" t="s">
        <v>102</v>
      </c>
      <c r="C131" s="73" t="s">
        <v>132</v>
      </c>
      <c r="D131" s="210">
        <f>H88</f>
        <v>29050</v>
      </c>
      <c r="E131" s="72"/>
      <c r="F131" s="72"/>
      <c r="G131" s="72"/>
      <c r="H131" s="72"/>
      <c r="I131" s="72"/>
      <c r="J131" s="72"/>
    </row>
    <row r="132" spans="1:10" x14ac:dyDescent="0.25">
      <c r="A132" s="72"/>
      <c r="B132" s="73" t="s">
        <v>120</v>
      </c>
      <c r="C132" s="73" t="s">
        <v>133</v>
      </c>
      <c r="D132" s="211">
        <f>H118</f>
        <v>2225</v>
      </c>
      <c r="E132" s="72"/>
      <c r="F132" s="72"/>
      <c r="G132" s="72"/>
      <c r="H132" s="72"/>
      <c r="I132" s="72"/>
      <c r="J132" s="72"/>
    </row>
    <row r="133" spans="1:10" x14ac:dyDescent="0.25">
      <c r="A133" s="72"/>
      <c r="B133" s="73" t="s">
        <v>128</v>
      </c>
      <c r="C133" s="73" t="s">
        <v>134</v>
      </c>
      <c r="D133" s="211">
        <f>H125</f>
        <v>1500</v>
      </c>
      <c r="E133" s="72"/>
      <c r="F133" s="72"/>
      <c r="G133" s="72"/>
      <c r="H133" s="72"/>
      <c r="I133" s="72"/>
      <c r="J133" s="72"/>
    </row>
    <row r="134" spans="1:10" x14ac:dyDescent="0.25">
      <c r="A134" s="72"/>
      <c r="B134" s="73"/>
      <c r="C134" s="73"/>
      <c r="D134" s="72"/>
      <c r="E134" s="72"/>
      <c r="F134" s="72"/>
      <c r="G134" s="72"/>
      <c r="H134" s="72"/>
      <c r="I134" s="72"/>
      <c r="J134" s="72"/>
    </row>
    <row r="135" spans="1:10" x14ac:dyDescent="0.25">
      <c r="A135" s="72"/>
      <c r="B135" s="72"/>
      <c r="C135" s="73" t="s">
        <v>135</v>
      </c>
      <c r="D135" s="209">
        <f>SUM(D130:D134)</f>
        <v>212028</v>
      </c>
      <c r="E135" s="73" t="s">
        <v>410</v>
      </c>
      <c r="F135" s="75"/>
      <c r="G135" s="72"/>
      <c r="H135" s="75">
        <f>SUM(H127-F127)</f>
        <v>22427</v>
      </c>
      <c r="I135" s="72"/>
      <c r="J135" s="72"/>
    </row>
  </sheetData>
  <pageMargins left="0.7" right="0.7" top="0.75" bottom="0.75" header="0.3" footer="0.3"/>
  <pageSetup fitToHeight="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63"/>
  <sheetViews>
    <sheetView workbookViewId="0">
      <selection sqref="A1:J1048576"/>
    </sheetView>
  </sheetViews>
  <sheetFormatPr defaultRowHeight="15" x14ac:dyDescent="0.25"/>
  <cols>
    <col min="1" max="1" width="2.42578125" customWidth="1"/>
    <col min="2" max="2" width="14.85546875" customWidth="1"/>
    <col min="3" max="3" width="19.42578125" customWidth="1"/>
    <col min="4" max="4" width="13.5703125" customWidth="1" collapsed="1"/>
    <col min="5" max="5" width="13.5703125" style="228" customWidth="1" collapsed="1"/>
    <col min="6" max="8" width="13.5703125" customWidth="1" collapsed="1"/>
    <col min="9" max="9" width="1.7109375" customWidth="1" collapsed="1"/>
    <col min="10" max="10" width="12.7109375" customWidth="1" collapsed="1"/>
    <col min="11" max="11" width="4" customWidth="1" collapsed="1"/>
    <col min="12" max="12" width="14.85546875" style="94" customWidth="1"/>
    <col min="13" max="13" width="17.140625" style="94" customWidth="1"/>
    <col min="14" max="18" width="12.7109375" style="94" customWidth="1"/>
    <col min="19" max="19" width="2.85546875" style="94" customWidth="1"/>
    <col min="20" max="20" width="12.7109375" style="94" customWidth="1"/>
  </cols>
  <sheetData>
    <row r="1" spans="1:20" ht="15.75" x14ac:dyDescent="0.25">
      <c r="A1" s="17" t="s">
        <v>42</v>
      </c>
      <c r="E1" s="227" t="s">
        <v>43</v>
      </c>
      <c r="F1" s="80"/>
      <c r="H1" s="80" t="s">
        <v>284</v>
      </c>
      <c r="I1" s="20"/>
      <c r="L1" s="81" t="s">
        <v>42</v>
      </c>
      <c r="M1" s="81"/>
      <c r="N1" s="81"/>
      <c r="O1" s="82" t="s">
        <v>43</v>
      </c>
      <c r="P1" s="81"/>
      <c r="Q1" s="81"/>
      <c r="R1" s="81"/>
      <c r="S1" s="81"/>
      <c r="T1" s="83"/>
    </row>
    <row r="2" spans="1:20" x14ac:dyDescent="0.25">
      <c r="A2" s="17"/>
      <c r="B2" s="236">
        <f ca="1">TODAY()</f>
        <v>43955</v>
      </c>
      <c r="I2" s="20"/>
      <c r="K2" s="84"/>
      <c r="L2" s="83">
        <f ca="1">TODAY()</f>
        <v>43955</v>
      </c>
      <c r="M2" s="81"/>
      <c r="N2" s="81"/>
      <c r="O2" s="81"/>
      <c r="P2" s="81"/>
      <c r="Q2" s="81"/>
      <c r="R2" s="81"/>
      <c r="S2" s="81"/>
      <c r="T2" s="81"/>
    </row>
    <row r="3" spans="1:20" x14ac:dyDescent="0.25">
      <c r="E3" s="21" t="s">
        <v>44</v>
      </c>
      <c r="K3" s="81"/>
      <c r="L3" s="81"/>
      <c r="M3" s="81"/>
      <c r="N3" s="81"/>
      <c r="O3" s="85" t="s">
        <v>136</v>
      </c>
      <c r="P3" s="81"/>
      <c r="Q3" s="81"/>
      <c r="R3" s="81"/>
      <c r="S3" s="81"/>
      <c r="T3" s="81"/>
    </row>
    <row r="4" spans="1:20" x14ac:dyDescent="0.25">
      <c r="D4" s="86">
        <v>2017</v>
      </c>
      <c r="E4" s="86">
        <v>2017</v>
      </c>
      <c r="F4" s="221">
        <v>2018</v>
      </c>
      <c r="G4" s="87">
        <v>2018</v>
      </c>
      <c r="H4" s="88">
        <v>2019</v>
      </c>
      <c r="J4" s="85" t="s">
        <v>45</v>
      </c>
      <c r="K4" s="81"/>
      <c r="L4" s="81"/>
      <c r="M4" s="81"/>
      <c r="N4" s="89">
        <v>2017</v>
      </c>
      <c r="O4" s="86">
        <v>2017</v>
      </c>
      <c r="P4" s="219">
        <v>2018</v>
      </c>
      <c r="Q4" s="89">
        <v>2018</v>
      </c>
      <c r="R4" s="90">
        <v>2019</v>
      </c>
      <c r="S4" s="89"/>
      <c r="T4" s="85" t="s">
        <v>45</v>
      </c>
    </row>
    <row r="5" spans="1:20" x14ac:dyDescent="0.25">
      <c r="D5" s="21" t="s">
        <v>46</v>
      </c>
      <c r="E5" s="226" t="s">
        <v>47</v>
      </c>
      <c r="F5" s="120" t="s">
        <v>46</v>
      </c>
      <c r="G5" s="92" t="s">
        <v>406</v>
      </c>
      <c r="H5" s="93" t="s">
        <v>384</v>
      </c>
      <c r="J5" s="85" t="s">
        <v>49</v>
      </c>
      <c r="K5" s="81"/>
      <c r="L5" s="81"/>
      <c r="M5" s="81"/>
      <c r="N5" s="89" t="s">
        <v>46</v>
      </c>
      <c r="O5" s="91" t="s">
        <v>47</v>
      </c>
      <c r="P5" s="219" t="s">
        <v>46</v>
      </c>
      <c r="Q5" s="92" t="s">
        <v>406</v>
      </c>
      <c r="R5" s="90" t="s">
        <v>384</v>
      </c>
      <c r="S5" s="89"/>
      <c r="T5" s="85" t="s">
        <v>49</v>
      </c>
    </row>
    <row r="6" spans="1:20" x14ac:dyDescent="0.25">
      <c r="A6" s="27" t="s">
        <v>139</v>
      </c>
      <c r="F6" s="55"/>
      <c r="H6" s="28"/>
      <c r="L6" s="81" t="s">
        <v>140</v>
      </c>
      <c r="M6" s="81"/>
      <c r="N6" s="81"/>
      <c r="P6" s="220"/>
      <c r="Q6" s="81"/>
      <c r="R6" s="95"/>
      <c r="S6" s="81"/>
      <c r="T6" s="81"/>
    </row>
    <row r="7" spans="1:20" x14ac:dyDescent="0.25">
      <c r="A7" s="29" t="s">
        <v>51</v>
      </c>
      <c r="B7" s="39"/>
      <c r="F7" s="55"/>
      <c r="H7" s="28"/>
      <c r="K7" s="81"/>
      <c r="L7" s="81" t="s">
        <v>141</v>
      </c>
      <c r="M7" s="81"/>
      <c r="N7" s="225">
        <v>500</v>
      </c>
      <c r="O7" s="31">
        <v>0</v>
      </c>
      <c r="P7" s="225">
        <v>500</v>
      </c>
      <c r="Q7" s="96">
        <v>1860</v>
      </c>
      <c r="R7" s="235">
        <v>500</v>
      </c>
      <c r="S7" s="97"/>
      <c r="T7" s="81"/>
    </row>
    <row r="8" spans="1:20" x14ac:dyDescent="0.25">
      <c r="A8" s="27" t="s">
        <v>52</v>
      </c>
      <c r="D8" s="117">
        <v>72883</v>
      </c>
      <c r="E8" s="208">
        <v>74284.800000000003</v>
      </c>
      <c r="F8" s="301">
        <v>73977</v>
      </c>
      <c r="G8" s="30">
        <v>73166.03</v>
      </c>
      <c r="H8" s="305">
        <v>70000</v>
      </c>
      <c r="K8" s="81"/>
      <c r="L8" s="81" t="s">
        <v>142</v>
      </c>
      <c r="M8" s="81"/>
      <c r="N8" s="123">
        <v>233000</v>
      </c>
      <c r="O8" s="31">
        <v>232078</v>
      </c>
      <c r="P8" s="123">
        <v>236580</v>
      </c>
      <c r="Q8" s="31">
        <v>164130.98000000001</v>
      </c>
      <c r="R8" s="171">
        <v>241300</v>
      </c>
      <c r="S8" s="31"/>
      <c r="T8" s="81"/>
    </row>
    <row r="9" spans="1:20" x14ac:dyDescent="0.25">
      <c r="A9" s="27" t="s">
        <v>143</v>
      </c>
      <c r="D9" s="117">
        <v>89318</v>
      </c>
      <c r="E9" s="208">
        <v>88636.51</v>
      </c>
      <c r="F9" s="301">
        <v>92620</v>
      </c>
      <c r="G9" s="30">
        <v>68093.63</v>
      </c>
      <c r="H9" s="306">
        <v>95430</v>
      </c>
      <c r="K9" s="81"/>
      <c r="L9" s="81"/>
      <c r="M9" s="98" t="s">
        <v>144</v>
      </c>
      <c r="N9" s="99">
        <f>SUM(N7:N8)</f>
        <v>233500</v>
      </c>
      <c r="O9" s="99">
        <f>SUM(O7:O8)</f>
        <v>232078</v>
      </c>
      <c r="P9" s="99">
        <f>SUM(P7:P8)</f>
        <v>237080</v>
      </c>
      <c r="Q9" s="99">
        <f>SUM(Q7:Q8)</f>
        <v>165990.98000000001</v>
      </c>
      <c r="R9" s="99">
        <f>SUM(R7:R8)</f>
        <v>241800</v>
      </c>
      <c r="S9" s="31"/>
    </row>
    <row r="10" spans="1:20" x14ac:dyDescent="0.25">
      <c r="A10" s="27" t="s">
        <v>415</v>
      </c>
      <c r="D10" s="117">
        <v>0</v>
      </c>
      <c r="E10" s="208">
        <v>0</v>
      </c>
      <c r="F10" s="301">
        <v>0</v>
      </c>
      <c r="G10" s="30">
        <v>31795.599999999999</v>
      </c>
      <c r="H10" s="306">
        <v>58154</v>
      </c>
    </row>
    <row r="11" spans="1:20" x14ac:dyDescent="0.25">
      <c r="A11" s="27" t="s">
        <v>54</v>
      </c>
      <c r="D11" s="117">
        <v>43232</v>
      </c>
      <c r="E11" s="208">
        <v>43045.8</v>
      </c>
      <c r="F11" s="301">
        <v>43860</v>
      </c>
      <c r="G11" s="30">
        <v>27395.91</v>
      </c>
      <c r="H11" s="306">
        <v>43880</v>
      </c>
      <c r="M11" s="100" t="s">
        <v>145</v>
      </c>
      <c r="N11" s="101">
        <f>SUM(N9)</f>
        <v>233500</v>
      </c>
      <c r="O11" s="101">
        <f>SUM(O9)</f>
        <v>232078</v>
      </c>
      <c r="P11" s="101">
        <f>SUM(P9)</f>
        <v>237080</v>
      </c>
      <c r="Q11" s="101">
        <f>SUM(Q9)</f>
        <v>165990.98000000001</v>
      </c>
      <c r="R11" s="101">
        <f>SUM(R9)</f>
        <v>241800</v>
      </c>
      <c r="S11" s="101"/>
      <c r="T11" s="264">
        <f>SUM(R9-P9)/P9</f>
        <v>1.9908891513413195E-2</v>
      </c>
    </row>
    <row r="12" spans="1:20" x14ac:dyDescent="0.25">
      <c r="A12" s="27" t="s">
        <v>146</v>
      </c>
      <c r="D12" s="105">
        <v>222889</v>
      </c>
      <c r="E12" s="208">
        <v>230668.03</v>
      </c>
      <c r="F12" s="109">
        <v>236812</v>
      </c>
      <c r="G12" s="47">
        <v>181375.19</v>
      </c>
      <c r="H12" s="306">
        <v>229710</v>
      </c>
    </row>
    <row r="13" spans="1:20" x14ac:dyDescent="0.25">
      <c r="A13" s="27" t="s">
        <v>147</v>
      </c>
      <c r="D13" s="105">
        <v>182186</v>
      </c>
      <c r="E13" s="208">
        <v>191877.31</v>
      </c>
      <c r="F13" s="109">
        <v>188770</v>
      </c>
      <c r="G13" s="47">
        <v>122858</v>
      </c>
      <c r="H13" s="306">
        <v>191550</v>
      </c>
      <c r="J13" s="53"/>
    </row>
    <row r="14" spans="1:20" x14ac:dyDescent="0.25">
      <c r="A14" s="27" t="s">
        <v>413</v>
      </c>
      <c r="B14" t="s">
        <v>414</v>
      </c>
      <c r="D14" s="105"/>
      <c r="E14" s="208"/>
      <c r="F14" s="109"/>
      <c r="G14" s="47"/>
      <c r="H14" s="305"/>
    </row>
    <row r="15" spans="1:20" x14ac:dyDescent="0.25">
      <c r="A15" s="27" t="s">
        <v>412</v>
      </c>
      <c r="D15" s="105">
        <v>775531</v>
      </c>
      <c r="E15" s="208">
        <v>662064.68999999994</v>
      </c>
      <c r="F15" s="109">
        <v>786665</v>
      </c>
      <c r="G15" s="47">
        <v>525001.23</v>
      </c>
      <c r="H15" s="306">
        <v>820515</v>
      </c>
      <c r="J15" s="308"/>
    </row>
    <row r="16" spans="1:20" x14ac:dyDescent="0.25">
      <c r="A16" s="27" t="s">
        <v>399</v>
      </c>
      <c r="D16" s="105">
        <v>0</v>
      </c>
      <c r="E16" s="208"/>
      <c r="F16" s="109">
        <v>179955</v>
      </c>
      <c r="G16" s="47">
        <v>40894.74</v>
      </c>
      <c r="H16" s="306">
        <v>224170</v>
      </c>
      <c r="J16" s="53"/>
    </row>
    <row r="17" spans="1:20" x14ac:dyDescent="0.25">
      <c r="A17" s="27" t="s">
        <v>149</v>
      </c>
      <c r="D17" s="117">
        <v>18000</v>
      </c>
      <c r="E17" s="208">
        <v>164014.82999999999</v>
      </c>
      <c r="F17" s="301">
        <v>90000</v>
      </c>
      <c r="G17" s="47">
        <v>139114.98000000001</v>
      </c>
      <c r="H17" s="306">
        <v>130000</v>
      </c>
    </row>
    <row r="18" spans="1:20" x14ac:dyDescent="0.25">
      <c r="A18" s="27" t="s">
        <v>150</v>
      </c>
      <c r="D18" s="116">
        <v>1500</v>
      </c>
      <c r="E18" s="208">
        <v>667.75</v>
      </c>
      <c r="F18" s="302">
        <v>0</v>
      </c>
      <c r="G18" s="34"/>
      <c r="H18" s="306">
        <v>0</v>
      </c>
    </row>
    <row r="19" spans="1:20" x14ac:dyDescent="0.25">
      <c r="A19" s="27" t="s">
        <v>151</v>
      </c>
      <c r="D19" s="116">
        <v>9450</v>
      </c>
      <c r="E19" s="208">
        <v>14083.61</v>
      </c>
      <c r="F19" s="302">
        <v>15000</v>
      </c>
      <c r="G19" s="36">
        <v>22149.46</v>
      </c>
      <c r="H19" s="306">
        <v>18000</v>
      </c>
    </row>
    <row r="20" spans="1:20" x14ac:dyDescent="0.25">
      <c r="A20" s="27" t="s">
        <v>152</v>
      </c>
      <c r="D20" s="117">
        <v>19250</v>
      </c>
      <c r="E20" s="208">
        <v>7003.31</v>
      </c>
      <c r="F20" s="301">
        <v>10000</v>
      </c>
      <c r="G20" s="36">
        <v>16517.740000000002</v>
      </c>
      <c r="H20" s="306">
        <v>15000</v>
      </c>
    </row>
    <row r="21" spans="1:20" x14ac:dyDescent="0.25">
      <c r="A21" s="27" t="s">
        <v>55</v>
      </c>
      <c r="D21" s="116">
        <v>8050</v>
      </c>
      <c r="E21" s="208">
        <v>398.28</v>
      </c>
      <c r="F21" s="302">
        <v>0</v>
      </c>
      <c r="G21" s="34">
        <v>0</v>
      </c>
      <c r="H21" s="307">
        <v>0</v>
      </c>
    </row>
    <row r="22" spans="1:20" x14ac:dyDescent="0.25">
      <c r="A22" s="27" t="s">
        <v>56</v>
      </c>
      <c r="D22" s="166">
        <v>55733</v>
      </c>
      <c r="E22" s="208">
        <v>38219.160000000003</v>
      </c>
      <c r="F22" s="303">
        <v>0</v>
      </c>
      <c r="G22" s="30">
        <v>0</v>
      </c>
      <c r="H22" s="307">
        <v>0</v>
      </c>
    </row>
    <row r="23" spans="1:20" x14ac:dyDescent="0.25">
      <c r="C23" s="37" t="s">
        <v>57</v>
      </c>
      <c r="D23" s="103">
        <f>SUM(D8:D22)</f>
        <v>1498022</v>
      </c>
      <c r="E23" s="257">
        <f>SUM(E8:E22)</f>
        <v>1514964.08</v>
      </c>
      <c r="F23" s="257">
        <f>SUM(F8:F22)</f>
        <v>1717659</v>
      </c>
      <c r="G23" s="103">
        <f>SUM(G8:G22)</f>
        <v>1248362.51</v>
      </c>
      <c r="H23" s="103">
        <f>SUM(H8:H22)</f>
        <v>1896409</v>
      </c>
      <c r="I23" s="77"/>
      <c r="J23" s="308">
        <f>SUM(H23-F23)/F23</f>
        <v>0.10406605734898487</v>
      </c>
      <c r="M23" s="27"/>
      <c r="N23"/>
      <c r="O23"/>
      <c r="P23" s="47"/>
      <c r="Q23" s="31"/>
      <c r="R23" s="47"/>
      <c r="S23" s="30"/>
      <c r="T23" s="105"/>
    </row>
    <row r="24" spans="1:20" x14ac:dyDescent="0.25">
      <c r="F24" s="55"/>
      <c r="H24" s="28"/>
      <c r="M24" s="27"/>
      <c r="N24"/>
      <c r="O24"/>
      <c r="P24" s="47"/>
      <c r="Q24" s="31"/>
      <c r="R24" s="47"/>
      <c r="S24" s="30"/>
      <c r="T24" s="105"/>
    </row>
    <row r="25" spans="1:20" x14ac:dyDescent="0.25">
      <c r="A25" s="29" t="s">
        <v>67</v>
      </c>
      <c r="F25" s="55"/>
      <c r="H25" s="28"/>
    </row>
    <row r="26" spans="1:20" x14ac:dyDescent="0.25">
      <c r="A26" s="27" t="s">
        <v>59</v>
      </c>
      <c r="D26" s="117">
        <v>24700</v>
      </c>
      <c r="E26" s="208">
        <v>23257.08</v>
      </c>
      <c r="F26" s="298">
        <v>25600</v>
      </c>
      <c r="G26" s="30">
        <v>18953.73</v>
      </c>
      <c r="H26" s="306">
        <v>28160</v>
      </c>
    </row>
    <row r="27" spans="1:20" x14ac:dyDescent="0.25">
      <c r="A27" s="27" t="s">
        <v>60</v>
      </c>
      <c r="D27" s="105">
        <v>507300</v>
      </c>
      <c r="E27" s="208">
        <v>412633.44</v>
      </c>
      <c r="F27" s="304">
        <v>647555</v>
      </c>
      <c r="G27" s="47">
        <v>334840.65999999997</v>
      </c>
      <c r="H27" s="306">
        <v>679115</v>
      </c>
    </row>
    <row r="28" spans="1:20" x14ac:dyDescent="0.25">
      <c r="A28" s="27" t="s">
        <v>153</v>
      </c>
      <c r="D28" s="117">
        <v>10000</v>
      </c>
      <c r="E28" s="208">
        <v>10571.45</v>
      </c>
      <c r="F28" s="299">
        <v>10000</v>
      </c>
      <c r="G28" s="36">
        <v>8738.2900000000009</v>
      </c>
      <c r="H28" s="306">
        <v>10000</v>
      </c>
    </row>
    <row r="29" spans="1:20" x14ac:dyDescent="0.25">
      <c r="A29" s="27" t="s">
        <v>62</v>
      </c>
      <c r="D29" s="116">
        <v>3500</v>
      </c>
      <c r="E29" s="208">
        <v>0</v>
      </c>
      <c r="F29" s="299">
        <v>3000</v>
      </c>
      <c r="G29" s="33">
        <v>0</v>
      </c>
      <c r="H29" s="306">
        <v>0</v>
      </c>
    </row>
    <row r="35" spans="1:10" x14ac:dyDescent="0.25">
      <c r="A35" s="17" t="s">
        <v>42</v>
      </c>
      <c r="E35" s="227" t="s">
        <v>43</v>
      </c>
      <c r="F35" s="19"/>
      <c r="H35" s="19" t="s">
        <v>295</v>
      </c>
      <c r="I35" s="20"/>
    </row>
    <row r="36" spans="1:10" x14ac:dyDescent="0.25">
      <c r="A36" s="17"/>
      <c r="I36" s="20"/>
    </row>
    <row r="37" spans="1:10" x14ac:dyDescent="0.25">
      <c r="E37" s="21" t="s">
        <v>44</v>
      </c>
    </row>
    <row r="38" spans="1:10" x14ac:dyDescent="0.25">
      <c r="D38" s="86">
        <v>2017</v>
      </c>
      <c r="E38" s="86">
        <v>2017</v>
      </c>
      <c r="F38" s="221">
        <v>2018</v>
      </c>
      <c r="G38" s="86">
        <v>2018</v>
      </c>
      <c r="H38" s="88">
        <v>2019</v>
      </c>
      <c r="J38" s="85" t="s">
        <v>45</v>
      </c>
    </row>
    <row r="39" spans="1:10" x14ac:dyDescent="0.25">
      <c r="D39" s="21" t="s">
        <v>46</v>
      </c>
      <c r="E39" s="226" t="s">
        <v>47</v>
      </c>
      <c r="F39" s="120" t="s">
        <v>46</v>
      </c>
      <c r="G39" s="92" t="s">
        <v>406</v>
      </c>
      <c r="H39" s="93" t="s">
        <v>384</v>
      </c>
      <c r="J39" s="85" t="s">
        <v>49</v>
      </c>
    </row>
    <row r="40" spans="1:10" ht="18.75" customHeight="1" x14ac:dyDescent="0.25">
      <c r="A40" s="27" t="s">
        <v>139</v>
      </c>
      <c r="D40" s="21"/>
      <c r="E40" s="226"/>
      <c r="F40" s="120"/>
      <c r="G40" s="92"/>
      <c r="H40" s="93"/>
      <c r="J40" s="85"/>
    </row>
    <row r="41" spans="1:10" x14ac:dyDescent="0.25">
      <c r="A41" s="29" t="s">
        <v>387</v>
      </c>
      <c r="D41" s="21"/>
      <c r="E41" s="226"/>
      <c r="F41" s="120"/>
      <c r="G41" s="92"/>
      <c r="H41" s="93"/>
      <c r="J41" s="85"/>
    </row>
    <row r="42" spans="1:10" x14ac:dyDescent="0.25">
      <c r="A42" s="27" t="s">
        <v>407</v>
      </c>
      <c r="D42" s="117">
        <v>11700</v>
      </c>
      <c r="E42" s="208">
        <v>8666.39</v>
      </c>
      <c r="F42" s="298">
        <v>15910</v>
      </c>
      <c r="G42" s="30">
        <v>9173.9599999999991</v>
      </c>
      <c r="H42" s="306">
        <v>14305</v>
      </c>
    </row>
    <row r="43" spans="1:10" x14ac:dyDescent="0.25">
      <c r="A43" s="27" t="s">
        <v>64</v>
      </c>
      <c r="D43" s="117">
        <v>21100</v>
      </c>
      <c r="E43" s="208">
        <v>23983.31</v>
      </c>
      <c r="F43" s="298">
        <v>22205</v>
      </c>
      <c r="G43" s="30">
        <v>20744.18</v>
      </c>
      <c r="H43" s="306">
        <v>27215</v>
      </c>
    </row>
    <row r="44" spans="1:10" x14ac:dyDescent="0.25">
      <c r="A44" s="27" t="s">
        <v>65</v>
      </c>
      <c r="D44" s="117">
        <v>57750</v>
      </c>
      <c r="E44" s="208">
        <v>90073.71</v>
      </c>
      <c r="F44" s="298">
        <v>115545</v>
      </c>
      <c r="G44" s="30">
        <v>67188.56</v>
      </c>
      <c r="H44" s="306">
        <v>150640</v>
      </c>
    </row>
    <row r="45" spans="1:10" x14ac:dyDescent="0.25">
      <c r="A45" s="27" t="s">
        <v>66</v>
      </c>
      <c r="D45" s="116">
        <v>107675</v>
      </c>
      <c r="E45" s="208">
        <v>108718.76</v>
      </c>
      <c r="F45" s="304">
        <v>133100</v>
      </c>
      <c r="G45" s="30">
        <v>89206.88</v>
      </c>
      <c r="H45" s="306">
        <v>147575</v>
      </c>
    </row>
    <row r="46" spans="1:10" x14ac:dyDescent="0.25">
      <c r="C46" s="106" t="s">
        <v>67</v>
      </c>
      <c r="D46" s="38">
        <f>SUM(D26+D27+D28+D29+D42+D43+D44+D45)</f>
        <v>743725</v>
      </c>
      <c r="E46" s="38">
        <f t="shared" ref="E46:H46" si="0">SUM(E26+E27+E28+E29+E42+E43+E44+E45)</f>
        <v>677904.14</v>
      </c>
      <c r="F46" s="38">
        <f t="shared" si="0"/>
        <v>972915</v>
      </c>
      <c r="G46" s="38">
        <f t="shared" si="0"/>
        <v>548846.26</v>
      </c>
      <c r="H46" s="38">
        <f t="shared" si="0"/>
        <v>1057010</v>
      </c>
      <c r="I46" s="77"/>
      <c r="J46" s="309">
        <f>SUM(H46-F46)/F46</f>
        <v>8.6436122374513702E-2</v>
      </c>
    </row>
    <row r="47" spans="1:10" x14ac:dyDescent="0.25">
      <c r="C47" s="108"/>
      <c r="D47" s="109"/>
      <c r="E47" s="109"/>
      <c r="F47" s="105"/>
      <c r="G47" s="109"/>
      <c r="H47" s="105"/>
      <c r="J47" s="110"/>
    </row>
    <row r="48" spans="1:10" x14ac:dyDescent="0.25">
      <c r="A48" s="212" t="s">
        <v>68</v>
      </c>
      <c r="B48" s="72"/>
      <c r="C48" s="212" t="s">
        <v>69</v>
      </c>
      <c r="D48" s="233">
        <f>SUM(D23+D46)</f>
        <v>2241747</v>
      </c>
      <c r="E48" s="233">
        <f>SUM(E23+E46)</f>
        <v>2192868.2200000002</v>
      </c>
      <c r="F48" s="233">
        <f>SUM(F23+F46)</f>
        <v>2690574</v>
      </c>
      <c r="G48" s="233">
        <f>SUM(G23+G46)</f>
        <v>1797208.77</v>
      </c>
      <c r="H48" s="233">
        <f>SUM(H23+H46)</f>
        <v>2953419</v>
      </c>
      <c r="I48" s="213"/>
      <c r="J48" s="265">
        <f>SUM(H48-F48)/F48</f>
        <v>9.7691050311197541E-2</v>
      </c>
    </row>
    <row r="49" spans="1:10" x14ac:dyDescent="0.25">
      <c r="D49" s="21"/>
      <c r="E49" s="226"/>
      <c r="F49" s="120"/>
      <c r="G49" s="92"/>
      <c r="H49" s="120"/>
      <c r="J49" s="85"/>
    </row>
    <row r="50" spans="1:10" x14ac:dyDescent="0.25">
      <c r="A50" s="27" t="s">
        <v>155</v>
      </c>
      <c r="F50" s="55"/>
      <c r="H50" s="55"/>
    </row>
    <row r="51" spans="1:10" x14ac:dyDescent="0.25">
      <c r="A51" s="29" t="s">
        <v>156</v>
      </c>
      <c r="E51" s="208"/>
      <c r="F51" s="55"/>
      <c r="H51" s="55"/>
    </row>
    <row r="52" spans="1:10" x14ac:dyDescent="0.25">
      <c r="A52" s="27" t="s">
        <v>157</v>
      </c>
      <c r="D52" s="36">
        <v>3000</v>
      </c>
      <c r="E52" s="208">
        <v>167.5</v>
      </c>
      <c r="F52" s="116">
        <v>3000</v>
      </c>
      <c r="G52" s="36">
        <v>906.5</v>
      </c>
      <c r="H52" s="155">
        <v>2000</v>
      </c>
    </row>
    <row r="53" spans="1:10" x14ac:dyDescent="0.25">
      <c r="A53" s="27" t="s">
        <v>158</v>
      </c>
      <c r="D53" s="36">
        <v>1000</v>
      </c>
      <c r="E53" s="208">
        <v>0</v>
      </c>
      <c r="F53" s="116">
        <v>1000</v>
      </c>
      <c r="G53" s="33">
        <v>0</v>
      </c>
      <c r="H53" s="155">
        <v>1000</v>
      </c>
    </row>
    <row r="54" spans="1:10" x14ac:dyDescent="0.25">
      <c r="A54" s="27" t="s">
        <v>159</v>
      </c>
      <c r="D54" s="34">
        <v>650</v>
      </c>
      <c r="E54" s="208">
        <v>405</v>
      </c>
      <c r="F54" s="52">
        <v>650</v>
      </c>
      <c r="G54" s="66">
        <v>2360</v>
      </c>
      <c r="H54" s="255">
        <v>2000</v>
      </c>
    </row>
    <row r="55" spans="1:10" x14ac:dyDescent="0.25">
      <c r="C55" s="50" t="s">
        <v>156</v>
      </c>
      <c r="D55" s="43">
        <f>SUM(D52:D54)</f>
        <v>4650</v>
      </c>
      <c r="E55" s="43">
        <f>SUM(E52:E54)</f>
        <v>572.5</v>
      </c>
      <c r="F55" s="43">
        <f>SUM(F52:F54)</f>
        <v>4650</v>
      </c>
      <c r="G55" s="43">
        <f>SUM(G52:G54)</f>
        <v>3266.5</v>
      </c>
      <c r="H55" s="43">
        <f>SUM(H52:H54)</f>
        <v>5000</v>
      </c>
      <c r="J55" s="309">
        <f>SUM(H55-F55)/F55</f>
        <v>7.5268817204301078E-2</v>
      </c>
    </row>
    <row r="56" spans="1:10" x14ac:dyDescent="0.25">
      <c r="A56" s="27"/>
      <c r="F56" s="55"/>
      <c r="H56" s="55"/>
    </row>
    <row r="57" spans="1:10" x14ac:dyDescent="0.25">
      <c r="A57" s="29" t="s">
        <v>71</v>
      </c>
      <c r="F57" s="55"/>
      <c r="H57" s="55"/>
    </row>
    <row r="58" spans="1:10" x14ac:dyDescent="0.25">
      <c r="A58" s="27" t="s">
        <v>72</v>
      </c>
      <c r="D58" s="116">
        <v>3000</v>
      </c>
      <c r="E58" s="208">
        <v>1097.22</v>
      </c>
      <c r="F58" s="116">
        <v>3000</v>
      </c>
      <c r="G58" s="36">
        <v>2375.4899999999998</v>
      </c>
      <c r="H58" s="155">
        <v>3000</v>
      </c>
    </row>
    <row r="59" spans="1:10" x14ac:dyDescent="0.25">
      <c r="A59" s="27" t="s">
        <v>73</v>
      </c>
      <c r="D59" s="52">
        <v>500</v>
      </c>
      <c r="E59" s="208">
        <v>782.98</v>
      </c>
      <c r="F59" s="52">
        <v>500</v>
      </c>
      <c r="G59" s="34">
        <v>551.89</v>
      </c>
      <c r="H59" s="155">
        <v>500</v>
      </c>
    </row>
    <row r="60" spans="1:10" x14ac:dyDescent="0.25">
      <c r="A60" s="27" t="s">
        <v>74</v>
      </c>
      <c r="D60" s="116">
        <v>3000</v>
      </c>
      <c r="E60" s="208">
        <v>1933.56</v>
      </c>
      <c r="F60" s="116">
        <v>3000</v>
      </c>
      <c r="G60" s="36">
        <v>1519.44</v>
      </c>
      <c r="H60" s="255">
        <v>3000</v>
      </c>
    </row>
    <row r="61" spans="1:10" x14ac:dyDescent="0.25">
      <c r="A61" s="27" t="s">
        <v>160</v>
      </c>
      <c r="D61" s="222">
        <v>50</v>
      </c>
      <c r="E61" s="208">
        <v>2</v>
      </c>
      <c r="F61" s="222">
        <v>50</v>
      </c>
      <c r="G61" s="33">
        <v>0</v>
      </c>
      <c r="H61" s="232">
        <v>50</v>
      </c>
    </row>
    <row r="62" spans="1:10" x14ac:dyDescent="0.25">
      <c r="C62" s="50" t="s">
        <v>75</v>
      </c>
      <c r="D62" s="43">
        <f>SUM(D58:D61)</f>
        <v>6550</v>
      </c>
      <c r="E62" s="38">
        <f t="shared" ref="E62:G62" si="1">SUM(E58:E61)</f>
        <v>3815.76</v>
      </c>
      <c r="F62" s="43">
        <f>SUM(F58:F61)</f>
        <v>6550</v>
      </c>
      <c r="G62" s="43">
        <f t="shared" si="1"/>
        <v>4446.82</v>
      </c>
      <c r="H62" s="43">
        <f>SUM(H58:H61)</f>
        <v>6550</v>
      </c>
      <c r="J62" s="263">
        <f>SUM(H60-F60)/F60</f>
        <v>0</v>
      </c>
    </row>
    <row r="63" spans="1:10" x14ac:dyDescent="0.25">
      <c r="C63" s="27"/>
      <c r="E63" s="208"/>
      <c r="F63" s="55"/>
      <c r="H63" s="28"/>
    </row>
    <row r="64" spans="1:10" x14ac:dyDescent="0.25">
      <c r="A64" s="29" t="s">
        <v>78</v>
      </c>
      <c r="E64" s="208"/>
      <c r="F64" s="55"/>
      <c r="H64" s="28"/>
    </row>
    <row r="65" spans="1:10" x14ac:dyDescent="0.25">
      <c r="A65" s="27" t="s">
        <v>386</v>
      </c>
      <c r="D65" s="116">
        <v>2000</v>
      </c>
      <c r="E65" s="208">
        <v>2128.7800000000002</v>
      </c>
      <c r="F65" s="116">
        <v>2000</v>
      </c>
      <c r="G65" s="33">
        <v>1223.2</v>
      </c>
      <c r="H65" s="155">
        <v>2000</v>
      </c>
    </row>
    <row r="66" spans="1:10" x14ac:dyDescent="0.25">
      <c r="A66" s="27" t="s">
        <v>385</v>
      </c>
      <c r="D66" s="52">
        <v>400</v>
      </c>
      <c r="E66" s="208">
        <v>0</v>
      </c>
      <c r="F66" s="52">
        <v>400</v>
      </c>
      <c r="G66" s="33">
        <v>0</v>
      </c>
      <c r="H66" s="156">
        <v>400</v>
      </c>
    </row>
    <row r="67" spans="1:10" x14ac:dyDescent="0.25">
      <c r="C67" s="50" t="s">
        <v>79</v>
      </c>
      <c r="D67" s="43">
        <f t="shared" ref="D67" si="2">SUM(D65:D66)</f>
        <v>2400</v>
      </c>
      <c r="E67" s="38">
        <f t="shared" ref="E67:G67" si="3">SUM(E65:E66)</f>
        <v>2128.7800000000002</v>
      </c>
      <c r="F67" s="43">
        <f>SUM(F65:F66)</f>
        <v>2400</v>
      </c>
      <c r="G67" s="43">
        <f t="shared" si="3"/>
        <v>1223.2</v>
      </c>
      <c r="H67" s="43">
        <f>SUM(H65:H66)</f>
        <v>2400</v>
      </c>
      <c r="J67" s="263">
        <f>SUM(H65-F65)/F65</f>
        <v>0</v>
      </c>
    </row>
    <row r="68" spans="1:10" x14ac:dyDescent="0.25">
      <c r="C68" s="108"/>
      <c r="D68" s="302"/>
      <c r="E68" s="303"/>
      <c r="F68" s="302"/>
      <c r="G68" s="302"/>
      <c r="H68" s="302"/>
      <c r="J68" s="104"/>
    </row>
    <row r="69" spans="1:10" x14ac:dyDescent="0.25">
      <c r="A69" s="17" t="s">
        <v>42</v>
      </c>
      <c r="E69" s="227" t="s">
        <v>43</v>
      </c>
      <c r="F69" s="19"/>
      <c r="H69" s="19" t="s">
        <v>297</v>
      </c>
      <c r="I69" s="20"/>
    </row>
    <row r="70" spans="1:10" x14ac:dyDescent="0.25">
      <c r="A70" s="17"/>
      <c r="I70" s="20"/>
    </row>
    <row r="71" spans="1:10" x14ac:dyDescent="0.25">
      <c r="E71" s="21" t="s">
        <v>44</v>
      </c>
    </row>
    <row r="72" spans="1:10" x14ac:dyDescent="0.25">
      <c r="D72" s="86">
        <v>2017</v>
      </c>
      <c r="E72" s="86">
        <v>2017</v>
      </c>
      <c r="F72" s="221">
        <v>2018</v>
      </c>
      <c r="G72" s="87">
        <v>2018</v>
      </c>
      <c r="H72" s="88">
        <v>2019</v>
      </c>
      <c r="J72" s="85" t="s">
        <v>45</v>
      </c>
    </row>
    <row r="73" spans="1:10" x14ac:dyDescent="0.25">
      <c r="D73" s="21" t="s">
        <v>46</v>
      </c>
      <c r="E73" s="226" t="s">
        <v>47</v>
      </c>
      <c r="F73" s="120" t="s">
        <v>46</v>
      </c>
      <c r="G73" s="92" t="s">
        <v>406</v>
      </c>
      <c r="H73" s="93" t="s">
        <v>384</v>
      </c>
      <c r="J73" s="85" t="s">
        <v>49</v>
      </c>
    </row>
    <row r="74" spans="1:10" x14ac:dyDescent="0.25">
      <c r="A74" s="27" t="s">
        <v>155</v>
      </c>
      <c r="D74" s="21"/>
      <c r="E74" s="226"/>
      <c r="F74" s="120"/>
      <c r="G74" s="92"/>
      <c r="H74" s="93"/>
      <c r="J74" s="85"/>
    </row>
    <row r="75" spans="1:10" x14ac:dyDescent="0.25">
      <c r="A75" s="29" t="s">
        <v>80</v>
      </c>
      <c r="E75" s="208"/>
      <c r="F75" s="55"/>
      <c r="H75" s="28"/>
    </row>
    <row r="76" spans="1:10" x14ac:dyDescent="0.25">
      <c r="A76" s="27" t="s">
        <v>81</v>
      </c>
      <c r="D76" s="116">
        <v>1500</v>
      </c>
      <c r="E76" s="208">
        <v>1087.2</v>
      </c>
      <c r="F76" s="116">
        <v>1500</v>
      </c>
      <c r="G76" s="33">
        <v>870.8</v>
      </c>
      <c r="H76" s="155">
        <v>1500</v>
      </c>
    </row>
    <row r="77" spans="1:10" x14ac:dyDescent="0.25">
      <c r="A77" s="27" t="s">
        <v>82</v>
      </c>
      <c r="D77" s="117">
        <v>15000</v>
      </c>
      <c r="E77" s="208">
        <v>12116.19</v>
      </c>
      <c r="F77" s="117">
        <v>15000</v>
      </c>
      <c r="G77" s="36">
        <v>12414.08</v>
      </c>
      <c r="H77" s="147">
        <v>15000</v>
      </c>
    </row>
    <row r="78" spans="1:10" x14ac:dyDescent="0.25">
      <c r="A78" s="27" t="s">
        <v>161</v>
      </c>
      <c r="D78" s="116">
        <v>4400</v>
      </c>
      <c r="E78" s="208">
        <v>4532.04</v>
      </c>
      <c r="F78" s="116">
        <v>4400</v>
      </c>
      <c r="G78" s="66">
        <v>2638.55</v>
      </c>
      <c r="H78" s="155">
        <v>4400</v>
      </c>
    </row>
    <row r="79" spans="1:10" x14ac:dyDescent="0.25">
      <c r="C79" s="50" t="s">
        <v>80</v>
      </c>
      <c r="D79" s="54">
        <f t="shared" ref="D79" si="4">SUM(D76:D78)</f>
        <v>20900</v>
      </c>
      <c r="E79" s="38">
        <f t="shared" ref="E79" si="5">SUM(E76:E78)</f>
        <v>17735.43</v>
      </c>
      <c r="F79" s="54">
        <f>SUM(F76:F78)</f>
        <v>20900</v>
      </c>
      <c r="G79" s="54">
        <f>SUM(G76:G78)</f>
        <v>15923.43</v>
      </c>
      <c r="H79" s="54">
        <f>SUM(H76:H78)</f>
        <v>20900</v>
      </c>
      <c r="J79" s="263">
        <f>SUM(H77-F77)/F77</f>
        <v>0</v>
      </c>
    </row>
    <row r="80" spans="1:10" x14ac:dyDescent="0.25">
      <c r="C80" s="29"/>
      <c r="D80" s="30"/>
      <c r="E80" s="208"/>
      <c r="F80" s="117"/>
      <c r="G80" s="36"/>
      <c r="H80" s="32"/>
    </row>
    <row r="81" spans="1:10" x14ac:dyDescent="0.25">
      <c r="A81" s="29" t="s">
        <v>83</v>
      </c>
      <c r="E81" s="208"/>
      <c r="F81" s="55"/>
      <c r="H81" s="28"/>
    </row>
    <row r="82" spans="1:10" x14ac:dyDescent="0.25">
      <c r="A82" s="27" t="s">
        <v>84</v>
      </c>
      <c r="D82" s="117">
        <v>72000</v>
      </c>
      <c r="E82" s="208">
        <v>64788.52</v>
      </c>
      <c r="F82" s="117">
        <v>74500</v>
      </c>
      <c r="G82" s="30">
        <v>66787</v>
      </c>
      <c r="H82" s="147">
        <v>74500</v>
      </c>
    </row>
    <row r="83" spans="1:10" x14ac:dyDescent="0.25">
      <c r="C83" s="50" t="s">
        <v>83</v>
      </c>
      <c r="D83" s="54">
        <f>SUM(D82:D82)</f>
        <v>72000</v>
      </c>
      <c r="E83" s="38">
        <f>SUM(E82:E82)</f>
        <v>64788.52</v>
      </c>
      <c r="F83" s="54">
        <f>SUM(F82:F82)</f>
        <v>74500</v>
      </c>
      <c r="G83" s="54">
        <f>SUM(G82:G82)</f>
        <v>66787</v>
      </c>
      <c r="H83" s="54">
        <f>SUM(H82:H82)</f>
        <v>74500</v>
      </c>
      <c r="J83" s="263">
        <f>SUM(H83-F83)/F83</f>
        <v>0</v>
      </c>
    </row>
    <row r="84" spans="1:10" x14ac:dyDescent="0.25">
      <c r="D84" s="21"/>
      <c r="E84" s="226"/>
      <c r="F84" s="120"/>
      <c r="G84" s="92"/>
      <c r="H84" s="93"/>
      <c r="J84" s="85"/>
    </row>
    <row r="85" spans="1:10" x14ac:dyDescent="0.25">
      <c r="A85" s="29" t="s">
        <v>86</v>
      </c>
      <c r="F85" s="55"/>
      <c r="H85" s="28"/>
    </row>
    <row r="86" spans="1:10" x14ac:dyDescent="0.25">
      <c r="A86" s="27" t="s">
        <v>162</v>
      </c>
      <c r="D86" s="34">
        <v>250</v>
      </c>
      <c r="E86" s="208">
        <v>0</v>
      </c>
      <c r="F86" s="52">
        <v>250</v>
      </c>
      <c r="G86" s="33">
        <v>0</v>
      </c>
      <c r="H86" s="156">
        <v>250</v>
      </c>
    </row>
    <row r="87" spans="1:10" x14ac:dyDescent="0.25">
      <c r="A87" s="27" t="s">
        <v>163</v>
      </c>
      <c r="D87" s="36">
        <v>3150</v>
      </c>
      <c r="E87" s="208">
        <v>1902.92</v>
      </c>
      <c r="F87" s="116">
        <v>3150</v>
      </c>
      <c r="G87" s="36">
        <v>3224.01</v>
      </c>
      <c r="H87" s="155">
        <v>4000</v>
      </c>
    </row>
    <row r="88" spans="1:10" x14ac:dyDescent="0.25">
      <c r="A88" s="27" t="s">
        <v>164</v>
      </c>
      <c r="D88" s="30">
        <v>58800</v>
      </c>
      <c r="E88" s="208">
        <v>45990.49</v>
      </c>
      <c r="F88" s="117">
        <v>58800</v>
      </c>
      <c r="G88" s="30">
        <v>43374.36</v>
      </c>
      <c r="H88" s="147">
        <v>58800</v>
      </c>
    </row>
    <row r="89" spans="1:10" x14ac:dyDescent="0.25">
      <c r="A89" s="27" t="s">
        <v>88</v>
      </c>
      <c r="D89" s="36">
        <v>1000</v>
      </c>
      <c r="E89" s="208">
        <v>1047.05</v>
      </c>
      <c r="F89" s="116">
        <v>1000</v>
      </c>
      <c r="G89" s="66">
        <v>72.75</v>
      </c>
      <c r="H89" s="155">
        <v>1000</v>
      </c>
    </row>
    <row r="90" spans="1:10" x14ac:dyDescent="0.25">
      <c r="A90" s="27" t="s">
        <v>165</v>
      </c>
      <c r="D90" s="116">
        <v>5900</v>
      </c>
      <c r="E90" s="208">
        <v>5164.8</v>
      </c>
      <c r="F90" s="116">
        <v>5900</v>
      </c>
      <c r="G90" s="36">
        <v>5199.2</v>
      </c>
      <c r="H90" s="155">
        <v>6000</v>
      </c>
    </row>
    <row r="91" spans="1:10" x14ac:dyDescent="0.25">
      <c r="C91" s="50" t="s">
        <v>166</v>
      </c>
      <c r="D91" s="54">
        <f>SUM(D86:D90)</f>
        <v>69100</v>
      </c>
      <c r="E91" s="38">
        <f>SUM(E86:E90)</f>
        <v>54105.26</v>
      </c>
      <c r="F91" s="54">
        <f>SUM(F86:F90)</f>
        <v>69100</v>
      </c>
      <c r="G91" s="54">
        <f>SUM(G86:G90)</f>
        <v>51870.32</v>
      </c>
      <c r="H91" s="54">
        <f>SUM(H86:H90)</f>
        <v>70050</v>
      </c>
      <c r="J91" s="263">
        <f>SUM(H91-F91)/F91</f>
        <v>1.3748191027496382E-2</v>
      </c>
    </row>
    <row r="92" spans="1:10" x14ac:dyDescent="0.25">
      <c r="C92" s="27"/>
      <c r="E92" s="208"/>
      <c r="F92" s="55"/>
      <c r="H92" s="28"/>
    </row>
    <row r="93" spans="1:10" x14ac:dyDescent="0.25">
      <c r="A93" s="29" t="s">
        <v>90</v>
      </c>
      <c r="E93" s="208"/>
      <c r="F93" s="55"/>
      <c r="H93" s="28"/>
    </row>
    <row r="94" spans="1:10" x14ac:dyDescent="0.25">
      <c r="A94" s="27" t="s">
        <v>91</v>
      </c>
      <c r="D94" s="36">
        <v>1000</v>
      </c>
      <c r="E94" s="208">
        <v>529</v>
      </c>
      <c r="F94" s="116">
        <v>1000</v>
      </c>
      <c r="G94" s="36">
        <v>954.83</v>
      </c>
      <c r="H94" s="155">
        <v>1000</v>
      </c>
    </row>
    <row r="95" spans="1:10" x14ac:dyDescent="0.25">
      <c r="A95" s="27" t="s">
        <v>167</v>
      </c>
      <c r="D95" s="36">
        <v>1000</v>
      </c>
      <c r="E95" s="208">
        <v>867</v>
      </c>
      <c r="F95" s="116">
        <v>1000</v>
      </c>
      <c r="G95" s="34">
        <v>100</v>
      </c>
      <c r="H95" s="155">
        <v>1000</v>
      </c>
    </row>
    <row r="96" spans="1:10" x14ac:dyDescent="0.25">
      <c r="A96" s="27" t="s">
        <v>93</v>
      </c>
      <c r="D96" s="34">
        <v>800</v>
      </c>
      <c r="E96" s="208">
        <v>287.56</v>
      </c>
      <c r="F96" s="52">
        <v>800</v>
      </c>
      <c r="G96" s="34">
        <v>243.44</v>
      </c>
      <c r="H96" s="156">
        <v>800</v>
      </c>
    </row>
    <row r="97" spans="1:10" x14ac:dyDescent="0.25">
      <c r="C97" s="50" t="s">
        <v>95</v>
      </c>
      <c r="D97" s="43">
        <f t="shared" ref="D97" si="6">SUM(D94:D96)</f>
        <v>2800</v>
      </c>
      <c r="E97" s="38">
        <f t="shared" ref="E97:G97" si="7">SUM(E94:E96)</f>
        <v>1683.56</v>
      </c>
      <c r="F97" s="43">
        <f>SUM(F94:F96)</f>
        <v>2800</v>
      </c>
      <c r="G97" s="43">
        <f t="shared" si="7"/>
        <v>1298.27</v>
      </c>
      <c r="H97" s="43">
        <f>SUM(H94:H96)</f>
        <v>2800</v>
      </c>
      <c r="J97" s="263">
        <f>SUM(H95-F95)/F95</f>
        <v>0</v>
      </c>
    </row>
    <row r="98" spans="1:10" x14ac:dyDescent="0.25">
      <c r="C98" s="27"/>
      <c r="E98" s="208"/>
      <c r="F98" s="55"/>
      <c r="H98" s="55"/>
    </row>
    <row r="103" spans="1:10" x14ac:dyDescent="0.25">
      <c r="A103" s="17" t="s">
        <v>42</v>
      </c>
      <c r="E103" s="227" t="s">
        <v>43</v>
      </c>
      <c r="F103" s="114"/>
      <c r="H103" s="114" t="s">
        <v>122</v>
      </c>
      <c r="I103" s="20"/>
    </row>
    <row r="104" spans="1:10" x14ac:dyDescent="0.25">
      <c r="E104" s="21" t="s">
        <v>44</v>
      </c>
    </row>
    <row r="105" spans="1:10" x14ac:dyDescent="0.25">
      <c r="D105" s="86">
        <v>2017</v>
      </c>
      <c r="E105" s="86">
        <v>2017</v>
      </c>
      <c r="F105" s="221">
        <v>2018</v>
      </c>
      <c r="G105" s="87">
        <v>2018</v>
      </c>
      <c r="H105" s="88">
        <v>2019</v>
      </c>
      <c r="J105" s="85" t="s">
        <v>45</v>
      </c>
    </row>
    <row r="106" spans="1:10" x14ac:dyDescent="0.25">
      <c r="D106" s="21" t="s">
        <v>46</v>
      </c>
      <c r="E106" s="226" t="s">
        <v>47</v>
      </c>
      <c r="F106" s="120" t="s">
        <v>46</v>
      </c>
      <c r="G106" s="92" t="s">
        <v>406</v>
      </c>
      <c r="H106" s="93" t="s">
        <v>384</v>
      </c>
      <c r="J106" s="85" t="s">
        <v>49</v>
      </c>
    </row>
    <row r="107" spans="1:10" x14ac:dyDescent="0.25">
      <c r="A107" s="27" t="s">
        <v>155</v>
      </c>
      <c r="F107" s="55"/>
      <c r="H107" s="28"/>
    </row>
    <row r="108" spans="1:10" x14ac:dyDescent="0.25">
      <c r="A108" s="29" t="s">
        <v>98</v>
      </c>
      <c r="E108" s="208"/>
      <c r="F108" s="55"/>
      <c r="H108" s="28"/>
    </row>
    <row r="109" spans="1:10" x14ac:dyDescent="0.25">
      <c r="A109" s="27" t="s">
        <v>99</v>
      </c>
      <c r="D109" s="36">
        <v>2500</v>
      </c>
      <c r="E109" s="208">
        <v>2089</v>
      </c>
      <c r="F109" s="116">
        <v>2500</v>
      </c>
      <c r="G109" s="34">
        <v>1410</v>
      </c>
      <c r="H109" s="155">
        <v>2500</v>
      </c>
    </row>
    <row r="110" spans="1:10" x14ac:dyDescent="0.25">
      <c r="A110" s="27" t="s">
        <v>100</v>
      </c>
      <c r="D110" s="36">
        <v>5000</v>
      </c>
      <c r="E110" s="208">
        <v>2612.7600000000002</v>
      </c>
      <c r="F110" s="116">
        <v>5000</v>
      </c>
      <c r="G110" s="36">
        <v>997.35</v>
      </c>
      <c r="H110" s="40">
        <v>5000</v>
      </c>
    </row>
    <row r="111" spans="1:10" x14ac:dyDescent="0.25">
      <c r="C111" s="50" t="s">
        <v>101</v>
      </c>
      <c r="D111" s="43">
        <f>SUM(D109:D110)</f>
        <v>7500</v>
      </c>
      <c r="E111" s="38">
        <f>SUM(E109:E110)</f>
        <v>4701.76</v>
      </c>
      <c r="F111" s="43">
        <f>SUM(F109:F110)</f>
        <v>7500</v>
      </c>
      <c r="G111" s="43">
        <f>SUM(G109:G110)</f>
        <v>2407.35</v>
      </c>
      <c r="H111" s="43">
        <f>SUM(H109:H110)</f>
        <v>7500</v>
      </c>
      <c r="J111" s="263">
        <f>SUM(H109-F109)/F109</f>
        <v>0</v>
      </c>
    </row>
    <row r="112" spans="1:10" x14ac:dyDescent="0.25">
      <c r="C112" s="27"/>
      <c r="E112" s="208"/>
      <c r="F112" s="55"/>
      <c r="G112" s="55"/>
      <c r="H112" s="55"/>
    </row>
    <row r="113" spans="1:10" x14ac:dyDescent="0.25">
      <c r="A113" s="212" t="s">
        <v>102</v>
      </c>
      <c r="B113" s="213"/>
      <c r="C113" s="212" t="s">
        <v>103</v>
      </c>
      <c r="D113" s="214">
        <f>SUM(D55,D62,D67,D79,D83,D91,D97,D111)</f>
        <v>185900</v>
      </c>
      <c r="E113" s="214">
        <f>SUM(E55,E62,E67,E79,E83,E91,E97,E111)</f>
        <v>149531.57</v>
      </c>
      <c r="F113" s="214">
        <f>SUM(F55,F62,F67,F79,F83,F91,F97,F111)</f>
        <v>188400</v>
      </c>
      <c r="G113" s="214">
        <f>SUM(G55,G62,G67,G79,G83,G91,G97,G111)</f>
        <v>147222.88999999998</v>
      </c>
      <c r="H113" s="214">
        <f>SUM(H55,H62,H67,H79,H83,H91,H97,H111)</f>
        <v>189700</v>
      </c>
      <c r="I113" s="213"/>
      <c r="J113" s="265">
        <f>SUM(H113-F113)/F113</f>
        <v>6.9002123142250533E-3</v>
      </c>
    </row>
    <row r="114" spans="1:10" x14ac:dyDescent="0.25">
      <c r="A114" s="45"/>
      <c r="B114" s="39"/>
      <c r="C114" s="29"/>
      <c r="D114" s="111"/>
      <c r="E114" s="208"/>
      <c r="F114" s="46"/>
      <c r="G114" s="46"/>
      <c r="H114" s="46"/>
      <c r="I114" s="39"/>
      <c r="J114" s="113"/>
    </row>
    <row r="115" spans="1:10" x14ac:dyDescent="0.25">
      <c r="A115" s="27" t="s">
        <v>168</v>
      </c>
      <c r="E115" s="208"/>
      <c r="F115" s="55"/>
      <c r="G115" s="55"/>
      <c r="H115" s="55"/>
    </row>
    <row r="116" spans="1:10" x14ac:dyDescent="0.25">
      <c r="A116" s="29" t="s">
        <v>105</v>
      </c>
      <c r="E116" s="208"/>
      <c r="F116" s="55"/>
      <c r="G116" s="55"/>
      <c r="H116" s="55"/>
    </row>
    <row r="117" spans="1:10" x14ac:dyDescent="0.25">
      <c r="A117" s="27" t="s">
        <v>106</v>
      </c>
      <c r="D117" s="34">
        <v>600</v>
      </c>
      <c r="E117" s="208">
        <v>632.36</v>
      </c>
      <c r="F117" s="52">
        <v>600</v>
      </c>
      <c r="G117" s="34">
        <v>173.73</v>
      </c>
      <c r="H117" s="41">
        <v>600</v>
      </c>
    </row>
    <row r="118" spans="1:10" x14ac:dyDescent="0.25">
      <c r="C118" s="50" t="s">
        <v>169</v>
      </c>
      <c r="D118" s="51">
        <f>SUM(D117)</f>
        <v>600</v>
      </c>
      <c r="E118" s="51">
        <f>SUM(E117)</f>
        <v>632.36</v>
      </c>
      <c r="F118" s="51">
        <f>SUM(F117)</f>
        <v>600</v>
      </c>
      <c r="G118" s="51">
        <f>SUM(G117)</f>
        <v>173.73</v>
      </c>
      <c r="H118" s="51">
        <f>SUM(H117)</f>
        <v>600</v>
      </c>
      <c r="J118" s="263">
        <v>0</v>
      </c>
    </row>
    <row r="119" spans="1:10" x14ac:dyDescent="0.25">
      <c r="D119" s="21"/>
      <c r="E119" s="226"/>
      <c r="F119" s="120"/>
      <c r="G119" s="92"/>
      <c r="H119" s="93"/>
      <c r="J119" s="85"/>
    </row>
    <row r="120" spans="1:10" x14ac:dyDescent="0.25">
      <c r="A120" s="27" t="s">
        <v>168</v>
      </c>
      <c r="F120" s="55"/>
      <c r="H120" s="28"/>
    </row>
    <row r="121" spans="1:10" x14ac:dyDescent="0.25">
      <c r="A121" s="29" t="s">
        <v>108</v>
      </c>
      <c r="F121" s="55"/>
      <c r="H121" s="28"/>
    </row>
    <row r="122" spans="1:10" x14ac:dyDescent="0.25">
      <c r="A122" s="27" t="s">
        <v>109</v>
      </c>
      <c r="D122" s="36">
        <v>1500</v>
      </c>
      <c r="E122" s="208">
        <v>1095.77</v>
      </c>
      <c r="F122" s="116">
        <v>1500</v>
      </c>
      <c r="G122" s="34">
        <v>1668.37</v>
      </c>
      <c r="H122" s="155">
        <v>1500</v>
      </c>
    </row>
    <row r="123" spans="1:10" x14ac:dyDescent="0.25">
      <c r="A123" s="27" t="s">
        <v>110</v>
      </c>
      <c r="D123" s="36">
        <v>8120</v>
      </c>
      <c r="E123" s="208">
        <v>6179.23</v>
      </c>
      <c r="F123" s="116">
        <v>8120</v>
      </c>
      <c r="G123" s="36">
        <v>9730.9699999999993</v>
      </c>
      <c r="H123" s="155">
        <v>8500</v>
      </c>
    </row>
    <row r="124" spans="1:10" x14ac:dyDescent="0.25">
      <c r="A124" s="27" t="s">
        <v>170</v>
      </c>
      <c r="D124" s="36">
        <v>4700</v>
      </c>
      <c r="E124" s="208">
        <v>3572.85</v>
      </c>
      <c r="F124" s="116">
        <v>4700</v>
      </c>
      <c r="G124" s="36">
        <v>5181.1499999999996</v>
      </c>
      <c r="H124" s="155">
        <v>5000</v>
      </c>
    </row>
    <row r="125" spans="1:10" x14ac:dyDescent="0.25">
      <c r="C125" s="50" t="s">
        <v>108</v>
      </c>
      <c r="D125" s="54">
        <f>SUM(D122:D124)</f>
        <v>14320</v>
      </c>
      <c r="E125" s="38">
        <f>SUM(E122:E124)</f>
        <v>10847.85</v>
      </c>
      <c r="F125" s="54">
        <f>SUM(F122:F124)</f>
        <v>14320</v>
      </c>
      <c r="G125" s="54">
        <f>SUM(G122:G124)</f>
        <v>16580.489999999998</v>
      </c>
      <c r="H125" s="54">
        <f>SUM(H122:H124)</f>
        <v>15000</v>
      </c>
      <c r="J125" s="263">
        <f>SUM(H125-F125)/F125</f>
        <v>4.7486033519553071E-2</v>
      </c>
    </row>
    <row r="126" spans="1:10" x14ac:dyDescent="0.25">
      <c r="A126" s="29" t="s">
        <v>113</v>
      </c>
      <c r="E126" s="208"/>
      <c r="F126" s="55"/>
      <c r="H126" s="28"/>
    </row>
    <row r="127" spans="1:10" x14ac:dyDescent="0.25">
      <c r="A127" s="27" t="s">
        <v>114</v>
      </c>
      <c r="D127" s="36">
        <v>1600</v>
      </c>
      <c r="E127" s="208">
        <v>1791.8</v>
      </c>
      <c r="F127" s="116">
        <v>1600</v>
      </c>
      <c r="G127" s="34">
        <v>521.76</v>
      </c>
      <c r="H127" s="40">
        <v>4000</v>
      </c>
    </row>
    <row r="128" spans="1:10" x14ac:dyDescent="0.25">
      <c r="C128" s="50" t="s">
        <v>115</v>
      </c>
      <c r="D128" s="43">
        <f t="shared" ref="D128" si="8">SUM(D127)</f>
        <v>1600</v>
      </c>
      <c r="E128" s="38">
        <f t="shared" ref="E128:G128" si="9">SUM(E127)</f>
        <v>1791.8</v>
      </c>
      <c r="F128" s="43">
        <f>SUM(F127)</f>
        <v>1600</v>
      </c>
      <c r="G128" s="43">
        <f t="shared" si="9"/>
        <v>521.76</v>
      </c>
      <c r="H128" s="43">
        <f>SUM(H127)</f>
        <v>4000</v>
      </c>
      <c r="J128" s="263">
        <f>SUM(H128-F128)/F128</f>
        <v>1.5</v>
      </c>
    </row>
    <row r="129" spans="1:20" x14ac:dyDescent="0.25">
      <c r="A129" s="29" t="s">
        <v>116</v>
      </c>
      <c r="E129" s="208"/>
      <c r="F129" s="55"/>
      <c r="H129" s="28"/>
    </row>
    <row r="130" spans="1:20" x14ac:dyDescent="0.25">
      <c r="A130" s="27" t="s">
        <v>117</v>
      </c>
      <c r="D130" s="34">
        <v>100</v>
      </c>
      <c r="E130" s="208">
        <v>0</v>
      </c>
      <c r="F130" s="52">
        <v>100</v>
      </c>
      <c r="G130" s="33">
        <v>0</v>
      </c>
      <c r="H130" s="156">
        <v>100</v>
      </c>
    </row>
    <row r="131" spans="1:20" x14ac:dyDescent="0.25">
      <c r="A131" s="27" t="s">
        <v>171</v>
      </c>
      <c r="D131" s="34">
        <v>100</v>
      </c>
      <c r="E131" s="208">
        <v>0</v>
      </c>
      <c r="F131" s="52">
        <v>100</v>
      </c>
      <c r="G131" s="33">
        <v>0</v>
      </c>
      <c r="H131" s="156">
        <v>100</v>
      </c>
    </row>
    <row r="132" spans="1:20" x14ac:dyDescent="0.25">
      <c r="C132" s="106" t="s">
        <v>172</v>
      </c>
      <c r="D132" s="51">
        <f t="shared" ref="D132" si="10">SUM(D130:D131)</f>
        <v>200</v>
      </c>
      <c r="E132" s="38">
        <f t="shared" ref="E132:G132" si="11">SUM(E130:E131)</f>
        <v>0</v>
      </c>
      <c r="F132" s="51">
        <f>SUM(F130:F131)</f>
        <v>200</v>
      </c>
      <c r="G132" s="51">
        <f t="shared" si="11"/>
        <v>0</v>
      </c>
      <c r="H132" s="51">
        <f>SUM(H130:H131)</f>
        <v>200</v>
      </c>
      <c r="J132" s="263">
        <f>SUM(H130-F130)/F130</f>
        <v>0</v>
      </c>
    </row>
    <row r="133" spans="1:20" s="55" customFormat="1" x14ac:dyDescent="0.25">
      <c r="C133" s="122"/>
      <c r="D133" s="52"/>
      <c r="E133" s="166"/>
      <c r="F133" s="52"/>
      <c r="G133" s="52"/>
      <c r="H133" s="52"/>
      <c r="J133" s="223"/>
      <c r="L133" s="224"/>
      <c r="M133" s="224"/>
      <c r="N133" s="224"/>
      <c r="O133" s="224"/>
      <c r="P133" s="224"/>
      <c r="Q133" s="224"/>
      <c r="R133" s="224"/>
      <c r="S133" s="224"/>
      <c r="T133" s="224"/>
    </row>
    <row r="134" spans="1:20" x14ac:dyDescent="0.25">
      <c r="A134" s="213" t="s">
        <v>120</v>
      </c>
      <c r="B134" s="213"/>
      <c r="C134" s="212" t="s">
        <v>121</v>
      </c>
      <c r="D134" s="215">
        <f>SUM(D118,D125,D128,D132)</f>
        <v>16720</v>
      </c>
      <c r="E134" s="215">
        <f>SUM(E118,E125,E128,E132)</f>
        <v>13272.01</v>
      </c>
      <c r="F134" s="215">
        <f>SUM(F118,F125,F128,F132)</f>
        <v>16720</v>
      </c>
      <c r="G134" s="215">
        <f>SUM(G118,G125,G128,G132)</f>
        <v>17275.979999999996</v>
      </c>
      <c r="H134" s="215">
        <f>SUM(H118,H125,H128,H132)</f>
        <v>19800</v>
      </c>
      <c r="I134" s="213"/>
      <c r="J134" s="263">
        <f>SUM(H134-F134)/F134</f>
        <v>0.18421052631578946</v>
      </c>
    </row>
    <row r="135" spans="1:20" x14ac:dyDescent="0.25">
      <c r="C135" s="27"/>
      <c r="D135" s="30"/>
      <c r="E135" s="208"/>
      <c r="F135" s="117"/>
      <c r="G135" s="116"/>
      <c r="H135" s="117"/>
    </row>
    <row r="136" spans="1:20" x14ac:dyDescent="0.25">
      <c r="C136" s="27"/>
      <c r="D136" s="30"/>
      <c r="E136" s="208"/>
      <c r="F136" s="117"/>
      <c r="G136" s="116"/>
      <c r="H136" s="117"/>
    </row>
    <row r="137" spans="1:20" x14ac:dyDescent="0.25">
      <c r="A137" s="17" t="s">
        <v>42</v>
      </c>
      <c r="E137" s="227" t="s">
        <v>43</v>
      </c>
      <c r="F137" s="114"/>
      <c r="H137" s="114" t="s">
        <v>309</v>
      </c>
      <c r="I137" s="20"/>
    </row>
    <row r="138" spans="1:20" x14ac:dyDescent="0.25">
      <c r="E138" s="21" t="s">
        <v>44</v>
      </c>
    </row>
    <row r="139" spans="1:20" x14ac:dyDescent="0.25">
      <c r="D139" s="86">
        <v>2017</v>
      </c>
      <c r="E139" s="86">
        <v>2017</v>
      </c>
      <c r="F139" s="221">
        <v>2018</v>
      </c>
      <c r="G139" s="87">
        <v>2018</v>
      </c>
      <c r="H139" s="88">
        <v>2019</v>
      </c>
      <c r="J139" s="85" t="s">
        <v>45</v>
      </c>
    </row>
    <row r="140" spans="1:20" x14ac:dyDescent="0.25">
      <c r="D140" s="21" t="s">
        <v>46</v>
      </c>
      <c r="E140" s="226" t="s">
        <v>47</v>
      </c>
      <c r="F140" s="120" t="s">
        <v>46</v>
      </c>
      <c r="G140" s="92" t="s">
        <v>406</v>
      </c>
      <c r="H140" s="93" t="s">
        <v>384</v>
      </c>
      <c r="J140" s="85" t="s">
        <v>49</v>
      </c>
    </row>
    <row r="141" spans="1:20" x14ac:dyDescent="0.25">
      <c r="A141" s="27" t="s">
        <v>173</v>
      </c>
      <c r="E141" s="208"/>
      <c r="F141" s="55"/>
      <c r="G141" s="55"/>
      <c r="H141" s="55"/>
    </row>
    <row r="142" spans="1:20" x14ac:dyDescent="0.25">
      <c r="A142" s="29" t="s">
        <v>124</v>
      </c>
      <c r="E142" s="208"/>
      <c r="F142" s="55"/>
      <c r="G142" s="55"/>
      <c r="H142" s="55"/>
    </row>
    <row r="143" spans="1:20" x14ac:dyDescent="0.25">
      <c r="A143" s="27" t="s">
        <v>125</v>
      </c>
      <c r="D143" s="117">
        <v>77000</v>
      </c>
      <c r="E143" s="208">
        <v>77000</v>
      </c>
      <c r="F143" s="117">
        <v>77000</v>
      </c>
      <c r="G143" s="36">
        <v>52730.58</v>
      </c>
      <c r="H143" s="147">
        <v>80000</v>
      </c>
    </row>
    <row r="144" spans="1:20" x14ac:dyDescent="0.25">
      <c r="A144" s="27" t="s">
        <v>174</v>
      </c>
      <c r="D144" s="116">
        <v>1900</v>
      </c>
      <c r="E144" s="208">
        <v>0</v>
      </c>
      <c r="F144" s="116">
        <v>1900</v>
      </c>
      <c r="G144" s="66">
        <v>2284</v>
      </c>
      <c r="H144" s="155">
        <v>3500</v>
      </c>
    </row>
    <row r="145" spans="1:20" x14ac:dyDescent="0.25">
      <c r="A145" s="27" t="s">
        <v>127</v>
      </c>
      <c r="D145" s="116">
        <v>4000</v>
      </c>
      <c r="E145" s="208">
        <v>302.77</v>
      </c>
      <c r="F145" s="116">
        <v>4000</v>
      </c>
      <c r="G145" s="66">
        <v>2885</v>
      </c>
      <c r="H145" s="155">
        <v>4000</v>
      </c>
    </row>
    <row r="146" spans="1:20" x14ac:dyDescent="0.25">
      <c r="A146" s="27" t="s">
        <v>175</v>
      </c>
      <c r="D146" s="116">
        <v>1000</v>
      </c>
      <c r="E146" s="208">
        <v>297.70999999999998</v>
      </c>
      <c r="F146" s="116">
        <v>1000</v>
      </c>
      <c r="G146" s="33">
        <v>0</v>
      </c>
      <c r="H146" s="155">
        <v>1000</v>
      </c>
    </row>
    <row r="147" spans="1:20" x14ac:dyDescent="0.25">
      <c r="A147" s="27"/>
      <c r="D147" s="36"/>
      <c r="E147" s="208"/>
      <c r="F147" s="116"/>
      <c r="G147" s="33"/>
      <c r="H147" s="116"/>
    </row>
    <row r="148" spans="1:20" x14ac:dyDescent="0.25">
      <c r="A148" s="212" t="s">
        <v>128</v>
      </c>
      <c r="B148" s="72"/>
      <c r="C148" s="212" t="s">
        <v>129</v>
      </c>
      <c r="D148" s="215">
        <f>SUM(D143:D146)</f>
        <v>83900</v>
      </c>
      <c r="E148" s="215">
        <f>SUM(E143:E146)</f>
        <v>77600.48000000001</v>
      </c>
      <c r="F148" s="215">
        <f>SUM(F143:F146)</f>
        <v>83900</v>
      </c>
      <c r="G148" s="215">
        <f>SUM(G143:G146)</f>
        <v>57899.58</v>
      </c>
      <c r="H148" s="215">
        <f>SUM(H143:H146)</f>
        <v>88500</v>
      </c>
      <c r="I148" s="72"/>
      <c r="J148" s="265">
        <f>SUM(H148-F148)/F148</f>
        <v>5.4827175208581644E-2</v>
      </c>
    </row>
    <row r="149" spans="1:20" x14ac:dyDescent="0.25">
      <c r="A149" s="27"/>
      <c r="E149" s="208"/>
    </row>
    <row r="150" spans="1:20" x14ac:dyDescent="0.25">
      <c r="A150" s="79"/>
      <c r="B150" s="79"/>
      <c r="C150" s="118" t="s">
        <v>130</v>
      </c>
      <c r="D150" s="119">
        <f>SUM(D48,D113,D134,D148)</f>
        <v>2528267</v>
      </c>
      <c r="E150" s="119">
        <f>SUM(E48,E113,E134,E148)</f>
        <v>2433272.2799999998</v>
      </c>
      <c r="F150" s="119">
        <f>SUM(F48,F113,F134,F148)</f>
        <v>2979594</v>
      </c>
      <c r="G150" s="119">
        <f>SUM(G48,G113,G134,G148)</f>
        <v>2019607.22</v>
      </c>
      <c r="H150" s="119">
        <f>SUM(H48,H113,H134,H148)</f>
        <v>3251419</v>
      </c>
      <c r="I150" s="79"/>
      <c r="J150" s="264">
        <f>SUM(H150-F150)/F150</f>
        <v>9.1228872121503796E-2</v>
      </c>
    </row>
    <row r="152" spans="1:20" x14ac:dyDescent="0.25">
      <c r="A152" s="72"/>
      <c r="B152" s="73" t="s">
        <v>68</v>
      </c>
      <c r="C152" s="73" t="s">
        <v>131</v>
      </c>
      <c r="D152" s="234">
        <f>H48</f>
        <v>2953419</v>
      </c>
      <c r="E152" s="229"/>
      <c r="F152" s="72"/>
      <c r="G152" s="72"/>
      <c r="H152" s="72"/>
      <c r="I152" s="72"/>
      <c r="J152" s="72"/>
      <c r="L152"/>
      <c r="M152"/>
      <c r="N152"/>
      <c r="O152"/>
      <c r="P152"/>
      <c r="Q152"/>
      <c r="R152"/>
      <c r="S152"/>
      <c r="T152"/>
    </row>
    <row r="153" spans="1:20" x14ac:dyDescent="0.25">
      <c r="A153" s="72"/>
      <c r="B153" s="73" t="s">
        <v>102</v>
      </c>
      <c r="C153" s="73" t="s">
        <v>132</v>
      </c>
      <c r="D153" s="209">
        <f>H113</f>
        <v>189700</v>
      </c>
      <c r="E153" s="229"/>
      <c r="F153" s="72"/>
      <c r="G153" s="72"/>
      <c r="H153" s="72"/>
      <c r="I153" s="72"/>
      <c r="J153" s="72"/>
      <c r="L153"/>
      <c r="M153"/>
      <c r="N153"/>
      <c r="O153"/>
      <c r="P153"/>
      <c r="Q153"/>
      <c r="R153"/>
      <c r="S153"/>
      <c r="T153"/>
    </row>
    <row r="154" spans="1:20" x14ac:dyDescent="0.25">
      <c r="A154" s="72"/>
      <c r="B154" s="73" t="s">
        <v>120</v>
      </c>
      <c r="C154" s="73" t="s">
        <v>133</v>
      </c>
      <c r="D154" s="210">
        <f>H134</f>
        <v>19800</v>
      </c>
      <c r="E154" s="229"/>
      <c r="F154" s="72"/>
      <c r="G154" s="72"/>
      <c r="H154" s="72"/>
      <c r="I154" s="72"/>
      <c r="J154" s="72"/>
      <c r="L154"/>
      <c r="M154"/>
      <c r="N154"/>
      <c r="O154"/>
      <c r="P154"/>
      <c r="Q154"/>
      <c r="R154"/>
      <c r="S154"/>
      <c r="T154"/>
    </row>
    <row r="155" spans="1:20" x14ac:dyDescent="0.25">
      <c r="A155" s="72"/>
      <c r="B155" s="73" t="s">
        <v>128</v>
      </c>
      <c r="C155" s="73" t="s">
        <v>134</v>
      </c>
      <c r="D155" s="210">
        <f>H148</f>
        <v>88500</v>
      </c>
      <c r="E155" s="229"/>
      <c r="F155" s="72"/>
      <c r="G155" s="72"/>
      <c r="H155" s="72"/>
      <c r="I155" s="72"/>
      <c r="J155" s="72"/>
      <c r="L155"/>
      <c r="M155"/>
      <c r="N155"/>
      <c r="O155"/>
      <c r="P155"/>
      <c r="Q155"/>
      <c r="R155"/>
      <c r="S155"/>
      <c r="T155"/>
    </row>
    <row r="156" spans="1:20" x14ac:dyDescent="0.25">
      <c r="A156" s="72"/>
      <c r="B156" s="73"/>
      <c r="C156" s="73"/>
      <c r="D156" s="72"/>
      <c r="E156" s="229"/>
      <c r="F156" s="72"/>
      <c r="G156" s="72"/>
      <c r="H156" s="72"/>
      <c r="I156" s="72"/>
      <c r="J156" s="72"/>
      <c r="L156"/>
      <c r="M156"/>
      <c r="N156"/>
      <c r="O156"/>
      <c r="P156"/>
      <c r="Q156"/>
      <c r="R156"/>
      <c r="S156"/>
      <c r="T156"/>
    </row>
    <row r="157" spans="1:20" x14ac:dyDescent="0.25">
      <c r="A157" s="72"/>
      <c r="B157" s="73"/>
      <c r="C157" s="73" t="s">
        <v>135</v>
      </c>
      <c r="D157" s="234">
        <f>SUM(D152:D156)</f>
        <v>3251419</v>
      </c>
      <c r="E157" s="229"/>
      <c r="F157" s="72"/>
      <c r="G157" s="230" t="s">
        <v>416</v>
      </c>
      <c r="H157" s="231">
        <f>SUM(H150-F150)</f>
        <v>271825</v>
      </c>
      <c r="I157" s="72"/>
      <c r="J157" s="72"/>
      <c r="L157"/>
      <c r="M157"/>
      <c r="N157"/>
      <c r="O157"/>
      <c r="P157"/>
      <c r="Q157"/>
      <c r="R157"/>
      <c r="S157"/>
      <c r="T157"/>
    </row>
    <row r="158" spans="1:20" x14ac:dyDescent="0.25">
      <c r="A158" s="27"/>
    </row>
    <row r="159" spans="1:20" x14ac:dyDescent="0.25">
      <c r="A159" s="27"/>
    </row>
    <row r="160" spans="1:20" x14ac:dyDescent="0.25">
      <c r="A160" s="27"/>
    </row>
    <row r="161" spans="1:1" x14ac:dyDescent="0.25">
      <c r="A161" s="27"/>
    </row>
    <row r="162" spans="1:1" x14ac:dyDescent="0.25">
      <c r="A162" s="27"/>
    </row>
    <row r="163" spans="1:1" x14ac:dyDescent="0.25">
      <c r="A163" s="27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35"/>
  <sheetViews>
    <sheetView workbookViewId="0">
      <selection sqref="A1:J1048576"/>
    </sheetView>
  </sheetViews>
  <sheetFormatPr defaultRowHeight="15" x14ac:dyDescent="0.25"/>
  <cols>
    <col min="1" max="1" width="2.42578125" customWidth="1"/>
    <col min="2" max="2" width="14.85546875" customWidth="1"/>
    <col min="3" max="3" width="17.140625" customWidth="1" collapsed="1"/>
    <col min="4" max="5" width="13.140625" customWidth="1"/>
    <col min="6" max="6" width="12.7109375" customWidth="1"/>
    <col min="7" max="7" width="13.140625" customWidth="1" collapsed="1"/>
    <col min="8" max="8" width="13.28515625" customWidth="1"/>
    <col min="9" max="9" width="2.7109375" customWidth="1"/>
    <col min="10" max="11" width="10.7109375" customWidth="1"/>
    <col min="12" max="12" width="2.7109375" customWidth="1"/>
    <col min="13" max="13" width="14.85546875" customWidth="1"/>
    <col min="14" max="14" width="17.140625" customWidth="1"/>
    <col min="15" max="19" width="12.7109375" customWidth="1"/>
    <col min="20" max="20" width="3" customWidth="1"/>
    <col min="21" max="21" width="12.7109375" customWidth="1"/>
  </cols>
  <sheetData>
    <row r="1" spans="1:21" x14ac:dyDescent="0.25">
      <c r="A1" s="17" t="s">
        <v>42</v>
      </c>
      <c r="E1" s="18" t="s">
        <v>43</v>
      </c>
      <c r="F1" s="114"/>
      <c r="H1" s="114" t="s">
        <v>138</v>
      </c>
      <c r="I1" s="20"/>
      <c r="L1" s="17" t="s">
        <v>42</v>
      </c>
      <c r="P1" s="18" t="s">
        <v>43</v>
      </c>
      <c r="T1" s="20"/>
    </row>
    <row r="2" spans="1:21" x14ac:dyDescent="0.25">
      <c r="A2" s="17"/>
      <c r="B2" s="236">
        <f ca="1">TODAY()</f>
        <v>43955</v>
      </c>
      <c r="I2" s="20"/>
      <c r="L2" s="17"/>
      <c r="M2" s="236">
        <f ca="1">TODAY()</f>
        <v>43955</v>
      </c>
      <c r="T2" s="20"/>
    </row>
    <row r="3" spans="1:21" x14ac:dyDescent="0.25">
      <c r="E3" s="21" t="s">
        <v>44</v>
      </c>
      <c r="P3" s="21" t="s">
        <v>136</v>
      </c>
    </row>
    <row r="4" spans="1:21" x14ac:dyDescent="0.25">
      <c r="D4" s="86">
        <v>2017</v>
      </c>
      <c r="E4" s="86">
        <v>2017</v>
      </c>
      <c r="F4" s="221">
        <v>2018</v>
      </c>
      <c r="G4" s="86">
        <v>2018</v>
      </c>
      <c r="H4" s="88">
        <v>2019</v>
      </c>
      <c r="J4" s="39" t="s">
        <v>45</v>
      </c>
      <c r="K4" s="114"/>
      <c r="O4" s="86">
        <v>2017</v>
      </c>
      <c r="P4" s="91">
        <v>2017</v>
      </c>
      <c r="Q4" s="221">
        <v>2018</v>
      </c>
      <c r="R4" s="86">
        <v>2018</v>
      </c>
      <c r="S4" s="88">
        <v>2019</v>
      </c>
      <c r="U4" s="39" t="s">
        <v>45</v>
      </c>
    </row>
    <row r="5" spans="1:21" x14ac:dyDescent="0.25">
      <c r="D5" s="21" t="s">
        <v>46</v>
      </c>
      <c r="E5" s="89" t="s">
        <v>47</v>
      </c>
      <c r="F5" s="120" t="s">
        <v>46</v>
      </c>
      <c r="G5" s="92" t="s">
        <v>406</v>
      </c>
      <c r="H5" s="93" t="s">
        <v>384</v>
      </c>
      <c r="J5" s="120" t="s">
        <v>176</v>
      </c>
      <c r="K5" s="120"/>
      <c r="O5" s="21" t="s">
        <v>46</v>
      </c>
      <c r="P5" s="91" t="s">
        <v>47</v>
      </c>
      <c r="Q5" s="120" t="s">
        <v>46</v>
      </c>
      <c r="R5" s="92" t="s">
        <v>406</v>
      </c>
      <c r="S5" s="93" t="s">
        <v>384</v>
      </c>
      <c r="U5" s="120" t="s">
        <v>176</v>
      </c>
    </row>
    <row r="6" spans="1:21" x14ac:dyDescent="0.25">
      <c r="A6" s="27" t="s">
        <v>177</v>
      </c>
      <c r="F6" s="55"/>
      <c r="H6" s="28"/>
      <c r="L6" s="27" t="s">
        <v>178</v>
      </c>
      <c r="Q6" s="55"/>
      <c r="S6" s="28"/>
    </row>
    <row r="7" spans="1:21" x14ac:dyDescent="0.25">
      <c r="A7" s="29" t="s">
        <v>51</v>
      </c>
      <c r="F7" s="55"/>
      <c r="H7" s="28"/>
      <c r="M7" s="114"/>
      <c r="O7" s="33"/>
      <c r="P7" s="31"/>
      <c r="Q7" s="135"/>
      <c r="R7" s="33"/>
      <c r="S7" s="35"/>
    </row>
    <row r="8" spans="1:21" x14ac:dyDescent="0.25">
      <c r="A8" s="27" t="s">
        <v>54</v>
      </c>
      <c r="D8" s="117">
        <v>44762</v>
      </c>
      <c r="E8" s="208">
        <v>49117.09</v>
      </c>
      <c r="F8" s="301">
        <v>50320</v>
      </c>
      <c r="G8" s="30">
        <v>37542.9</v>
      </c>
      <c r="H8" s="32">
        <v>51064</v>
      </c>
      <c r="M8" s="81" t="s">
        <v>388</v>
      </c>
      <c r="N8" s="27"/>
      <c r="O8" s="135">
        <v>0</v>
      </c>
      <c r="P8" s="208">
        <v>321.75</v>
      </c>
      <c r="Q8" s="256">
        <v>0</v>
      </c>
      <c r="R8" s="33">
        <v>198.95</v>
      </c>
      <c r="S8" s="35">
        <v>0</v>
      </c>
    </row>
    <row r="9" spans="1:21" x14ac:dyDescent="0.25">
      <c r="A9" s="27" t="s">
        <v>179</v>
      </c>
      <c r="D9" s="117">
        <v>56791</v>
      </c>
      <c r="E9" s="208">
        <v>58382.33</v>
      </c>
      <c r="F9" s="301">
        <v>59470</v>
      </c>
      <c r="G9" s="30">
        <v>44600.4</v>
      </c>
      <c r="H9" s="32">
        <v>60655</v>
      </c>
      <c r="M9" s="238" t="s">
        <v>180</v>
      </c>
      <c r="O9" s="117">
        <v>15000</v>
      </c>
      <c r="P9" s="208">
        <v>14795.3</v>
      </c>
      <c r="Q9" s="256">
        <v>20000</v>
      </c>
      <c r="R9" s="30">
        <v>7220</v>
      </c>
      <c r="S9" s="32">
        <v>10000</v>
      </c>
    </row>
    <row r="10" spans="1:21" x14ac:dyDescent="0.25">
      <c r="A10" s="27" t="s">
        <v>181</v>
      </c>
      <c r="D10" s="117">
        <v>85696</v>
      </c>
      <c r="E10" s="208">
        <v>79535.960000000006</v>
      </c>
      <c r="F10" s="301">
        <v>80040</v>
      </c>
      <c r="G10" s="30">
        <v>61156.800000000003</v>
      </c>
      <c r="H10" s="32">
        <v>82805</v>
      </c>
    </row>
    <row r="11" spans="1:21" x14ac:dyDescent="0.25">
      <c r="A11" s="27" t="s">
        <v>148</v>
      </c>
      <c r="D11" s="105">
        <v>227221</v>
      </c>
      <c r="E11" s="208">
        <v>224595.88</v>
      </c>
      <c r="F11" s="109">
        <v>256525</v>
      </c>
      <c r="G11" s="47">
        <v>182789.37</v>
      </c>
      <c r="H11" s="48">
        <v>257360</v>
      </c>
      <c r="L11" s="55"/>
      <c r="M11" s="79"/>
      <c r="N11" s="118" t="s">
        <v>145</v>
      </c>
      <c r="O11" s="78">
        <f>SUM(O7:O9)</f>
        <v>15000</v>
      </c>
      <c r="P11" s="78">
        <f t="shared" ref="P11:R11" si="0">SUM(P7:P9)</f>
        <v>15117.05</v>
      </c>
      <c r="Q11" s="78">
        <f t="shared" si="0"/>
        <v>20000</v>
      </c>
      <c r="R11" s="78">
        <f t="shared" si="0"/>
        <v>7418.95</v>
      </c>
      <c r="S11" s="78">
        <f>SUM(S7:S9)</f>
        <v>10000</v>
      </c>
      <c r="T11" s="79"/>
      <c r="U11" s="267">
        <f>SUM(S11-Q11)/Q11</f>
        <v>-0.5</v>
      </c>
    </row>
    <row r="12" spans="1:21" x14ac:dyDescent="0.25">
      <c r="A12" s="27" t="s">
        <v>182</v>
      </c>
      <c r="D12" s="166">
        <v>17500</v>
      </c>
      <c r="E12" s="208">
        <v>13517.57</v>
      </c>
      <c r="F12" s="303">
        <v>0</v>
      </c>
      <c r="G12" s="36">
        <v>4961.55</v>
      </c>
      <c r="H12" s="102">
        <v>0</v>
      </c>
    </row>
    <row r="13" spans="1:21" x14ac:dyDescent="0.25">
      <c r="A13" s="27" t="s">
        <v>183</v>
      </c>
      <c r="D13" s="166">
        <v>3000</v>
      </c>
      <c r="E13" s="208">
        <v>0</v>
      </c>
      <c r="F13" s="303">
        <v>3000</v>
      </c>
      <c r="G13" s="66">
        <v>0</v>
      </c>
      <c r="H13" s="102">
        <v>3000</v>
      </c>
    </row>
    <row r="14" spans="1:21" x14ac:dyDescent="0.25">
      <c r="A14" s="27"/>
      <c r="D14" s="166"/>
      <c r="E14" s="208"/>
      <c r="F14" s="303"/>
      <c r="G14" s="66"/>
      <c r="H14" s="102"/>
    </row>
    <row r="15" spans="1:21" x14ac:dyDescent="0.25">
      <c r="C15" s="106" t="s">
        <v>57</v>
      </c>
      <c r="D15" s="103">
        <f>SUM(D8:D13)</f>
        <v>434970</v>
      </c>
      <c r="E15" s="103">
        <f>SUM(E8:E13)</f>
        <v>425148.83</v>
      </c>
      <c r="F15" s="103">
        <f>SUM(F8:F13)</f>
        <v>449355</v>
      </c>
      <c r="G15" s="103">
        <f>SUM(G8:G13)</f>
        <v>331051.01999999996</v>
      </c>
      <c r="H15" s="103">
        <f>SUM(H8:H13)</f>
        <v>454884</v>
      </c>
      <c r="J15" s="266">
        <f>SUM(H15-F15)/F15</f>
        <v>1.2304302834062156E-2</v>
      </c>
    </row>
    <row r="16" spans="1:21" x14ac:dyDescent="0.25">
      <c r="C16" s="122"/>
      <c r="D16" s="55"/>
      <c r="E16" s="123"/>
      <c r="F16" s="237"/>
      <c r="G16" s="55"/>
      <c r="H16" s="124"/>
    </row>
    <row r="17" spans="1:10" x14ac:dyDescent="0.25">
      <c r="A17" s="29" t="s">
        <v>67</v>
      </c>
      <c r="E17" s="31"/>
      <c r="F17" s="55"/>
      <c r="H17" s="28"/>
    </row>
    <row r="18" spans="1:10" x14ac:dyDescent="0.25">
      <c r="A18" s="27" t="s">
        <v>59</v>
      </c>
      <c r="D18" s="116">
        <v>5900</v>
      </c>
      <c r="E18" s="208">
        <v>7830.22</v>
      </c>
      <c r="F18" s="302">
        <v>7500</v>
      </c>
      <c r="G18" s="36">
        <v>5995</v>
      </c>
      <c r="H18" s="40">
        <v>8250</v>
      </c>
    </row>
    <row r="19" spans="1:10" x14ac:dyDescent="0.25">
      <c r="A19" s="27" t="s">
        <v>60</v>
      </c>
      <c r="D19" s="105">
        <v>191000</v>
      </c>
      <c r="E19" s="208">
        <v>155612.29</v>
      </c>
      <c r="F19" s="109">
        <v>185580</v>
      </c>
      <c r="G19" s="47">
        <v>128305.04</v>
      </c>
      <c r="H19" s="48">
        <v>188805</v>
      </c>
    </row>
    <row r="20" spans="1:10" x14ac:dyDescent="0.25">
      <c r="A20" s="27" t="s">
        <v>61</v>
      </c>
      <c r="D20" s="116">
        <v>4000</v>
      </c>
      <c r="E20" s="208">
        <v>4596.37</v>
      </c>
      <c r="F20" s="302">
        <v>4000</v>
      </c>
      <c r="G20" s="36">
        <v>2496.0300000000002</v>
      </c>
      <c r="H20" s="40">
        <v>4000</v>
      </c>
    </row>
    <row r="21" spans="1:10" x14ac:dyDescent="0.25">
      <c r="A21" s="27" t="s">
        <v>62</v>
      </c>
      <c r="D21" s="52">
        <v>400</v>
      </c>
      <c r="E21" s="208">
        <v>0</v>
      </c>
      <c r="F21" s="310">
        <v>400</v>
      </c>
      <c r="G21" s="36">
        <v>0</v>
      </c>
      <c r="H21" s="41">
        <v>400</v>
      </c>
    </row>
    <row r="22" spans="1:10" x14ac:dyDescent="0.25">
      <c r="A22" s="27" t="s">
        <v>63</v>
      </c>
      <c r="D22" s="116">
        <v>6125</v>
      </c>
      <c r="E22" s="208">
        <v>1533.86</v>
      </c>
      <c r="F22" s="302">
        <v>7000</v>
      </c>
      <c r="G22" s="36">
        <v>1678.78</v>
      </c>
      <c r="H22" s="40">
        <v>2399</v>
      </c>
    </row>
    <row r="23" spans="1:10" x14ac:dyDescent="0.25">
      <c r="A23" s="27" t="s">
        <v>64</v>
      </c>
      <c r="D23" s="116">
        <v>9725</v>
      </c>
      <c r="E23" s="208">
        <v>8245.64</v>
      </c>
      <c r="F23" s="301">
        <v>10790</v>
      </c>
      <c r="G23" s="36">
        <v>6280.56</v>
      </c>
      <c r="H23" s="32">
        <v>10975</v>
      </c>
    </row>
    <row r="24" spans="1:10" x14ac:dyDescent="0.25">
      <c r="A24" s="27" t="s">
        <v>65</v>
      </c>
      <c r="D24" s="117">
        <v>21100</v>
      </c>
      <c r="E24" s="208">
        <v>21364.62</v>
      </c>
      <c r="F24" s="301">
        <v>24050</v>
      </c>
      <c r="G24" s="36">
        <v>13854.13</v>
      </c>
      <c r="H24" s="32">
        <v>27560</v>
      </c>
    </row>
    <row r="25" spans="1:10" x14ac:dyDescent="0.25">
      <c r="A25" s="27" t="s">
        <v>66</v>
      </c>
      <c r="D25" s="117">
        <v>34100</v>
      </c>
      <c r="E25" s="208">
        <v>29548.15</v>
      </c>
      <c r="F25" s="301">
        <v>34970</v>
      </c>
      <c r="G25" s="30">
        <v>23065.33</v>
      </c>
      <c r="H25" s="32">
        <v>35410</v>
      </c>
    </row>
    <row r="26" spans="1:10" x14ac:dyDescent="0.25">
      <c r="A26" s="27"/>
      <c r="D26" s="117"/>
      <c r="E26" s="208"/>
      <c r="F26" s="301"/>
      <c r="G26" s="30"/>
      <c r="H26" s="32"/>
    </row>
    <row r="27" spans="1:10" x14ac:dyDescent="0.25">
      <c r="C27" s="106" t="s">
        <v>184</v>
      </c>
      <c r="D27" s="125">
        <f>SUM(D18:D25)</f>
        <v>272350</v>
      </c>
      <c r="E27" s="125">
        <f t="shared" ref="E27:G27" si="1">SUM(E18:E25)</f>
        <v>228731.15</v>
      </c>
      <c r="F27" s="125">
        <f>SUM(F18:F25)</f>
        <v>274290</v>
      </c>
      <c r="G27" s="125">
        <f t="shared" si="1"/>
        <v>181674.87</v>
      </c>
      <c r="H27" s="125">
        <f>SUM(H18:H25)</f>
        <v>277799</v>
      </c>
      <c r="J27" s="269">
        <f>SUM(H27-F27)/F27</f>
        <v>1.2793029275584235E-2</v>
      </c>
    </row>
    <row r="28" spans="1:10" x14ac:dyDescent="0.25">
      <c r="C28" s="27"/>
      <c r="F28" s="55"/>
      <c r="H28" s="55"/>
    </row>
    <row r="29" spans="1:10" x14ac:dyDescent="0.25">
      <c r="A29" s="212" t="s">
        <v>68</v>
      </c>
      <c r="B29" s="213"/>
      <c r="C29" s="212" t="s">
        <v>185</v>
      </c>
      <c r="D29" s="214">
        <f>SUM(D15+D27)</f>
        <v>707320</v>
      </c>
      <c r="E29" s="214">
        <f t="shared" ref="E29:G29" si="2">SUM(E15+E27)</f>
        <v>653879.98</v>
      </c>
      <c r="F29" s="214">
        <f>SUM(F15+F27)</f>
        <v>723645</v>
      </c>
      <c r="G29" s="214">
        <f t="shared" si="2"/>
        <v>512725.88999999996</v>
      </c>
      <c r="H29" s="214">
        <f>SUM(H15+H27)</f>
        <v>732683</v>
      </c>
      <c r="I29" s="213"/>
      <c r="J29" s="268">
        <f>SUM(H29-F29)/F29</f>
        <v>1.248954943376932E-2</v>
      </c>
    </row>
    <row r="30" spans="1:10" x14ac:dyDescent="0.25">
      <c r="C30" s="27"/>
      <c r="D30" s="47"/>
      <c r="F30" s="105"/>
      <c r="G30" s="47"/>
      <c r="H30" s="105"/>
    </row>
    <row r="31" spans="1:10" x14ac:dyDescent="0.25">
      <c r="C31" s="27"/>
      <c r="D31" s="47"/>
      <c r="F31" s="105"/>
      <c r="G31" s="47"/>
      <c r="H31" s="105"/>
    </row>
    <row r="32" spans="1:10" x14ac:dyDescent="0.25">
      <c r="C32" s="27"/>
      <c r="D32" s="47"/>
      <c r="F32" s="105"/>
      <c r="G32" s="47"/>
      <c r="H32" s="105"/>
    </row>
    <row r="33" spans="1:10" x14ac:dyDescent="0.25">
      <c r="C33" s="27"/>
      <c r="D33" s="47"/>
      <c r="F33" s="105"/>
      <c r="G33" s="47"/>
      <c r="H33" s="105"/>
    </row>
    <row r="34" spans="1:10" x14ac:dyDescent="0.25">
      <c r="C34" s="27"/>
      <c r="D34" s="47"/>
      <c r="F34" s="105"/>
      <c r="G34" s="47"/>
      <c r="H34" s="105"/>
    </row>
    <row r="35" spans="1:10" x14ac:dyDescent="0.25">
      <c r="A35" s="17" t="s">
        <v>42</v>
      </c>
      <c r="E35" s="18" t="s">
        <v>43</v>
      </c>
      <c r="F35" s="114"/>
      <c r="H35" s="114" t="s">
        <v>154</v>
      </c>
      <c r="I35" s="20"/>
    </row>
    <row r="36" spans="1:10" x14ac:dyDescent="0.25">
      <c r="E36" s="21" t="s">
        <v>44</v>
      </c>
    </row>
    <row r="37" spans="1:10" x14ac:dyDescent="0.25">
      <c r="D37" s="86">
        <v>2017</v>
      </c>
      <c r="E37" s="86">
        <v>2017</v>
      </c>
      <c r="F37" s="221">
        <v>2018</v>
      </c>
      <c r="G37" s="86">
        <v>2018</v>
      </c>
      <c r="H37" s="88">
        <v>2019</v>
      </c>
      <c r="J37" s="39" t="s">
        <v>45</v>
      </c>
    </row>
    <row r="38" spans="1:10" x14ac:dyDescent="0.25">
      <c r="D38" s="21" t="s">
        <v>46</v>
      </c>
      <c r="E38" s="89" t="s">
        <v>47</v>
      </c>
      <c r="F38" s="120" t="s">
        <v>46</v>
      </c>
      <c r="G38" s="92" t="s">
        <v>406</v>
      </c>
      <c r="H38" s="93" t="s">
        <v>384</v>
      </c>
      <c r="J38" s="120" t="s">
        <v>176</v>
      </c>
    </row>
    <row r="39" spans="1:10" x14ac:dyDescent="0.25">
      <c r="A39" s="27" t="s">
        <v>186</v>
      </c>
      <c r="F39" s="55"/>
      <c r="H39" s="28"/>
    </row>
    <row r="40" spans="1:10" x14ac:dyDescent="0.25">
      <c r="A40" s="29" t="s">
        <v>156</v>
      </c>
      <c r="F40" s="55"/>
      <c r="H40" s="28"/>
    </row>
    <row r="41" spans="1:10" x14ac:dyDescent="0.25">
      <c r="A41" s="27" t="s">
        <v>187</v>
      </c>
      <c r="D41" s="117">
        <v>55000</v>
      </c>
      <c r="E41" s="208">
        <v>35299.01</v>
      </c>
      <c r="F41" s="117">
        <v>55000</v>
      </c>
      <c r="G41" s="36">
        <v>41963.08</v>
      </c>
      <c r="H41" s="32">
        <v>55000</v>
      </c>
    </row>
    <row r="42" spans="1:10" x14ac:dyDescent="0.25">
      <c r="A42" s="27" t="s">
        <v>158</v>
      </c>
      <c r="D42" s="116">
        <v>1000</v>
      </c>
      <c r="E42" s="208">
        <v>14068.36</v>
      </c>
      <c r="F42" s="116">
        <v>1000</v>
      </c>
      <c r="G42" s="30">
        <v>0</v>
      </c>
      <c r="H42" s="40">
        <v>1000</v>
      </c>
      <c r="J42" s="55"/>
    </row>
    <row r="43" spans="1:10" x14ac:dyDescent="0.25">
      <c r="A43" s="27" t="s">
        <v>188</v>
      </c>
      <c r="D43" s="117">
        <v>88000</v>
      </c>
      <c r="E43" s="208">
        <v>82025</v>
      </c>
      <c r="F43" s="117">
        <v>88000</v>
      </c>
      <c r="G43" s="66">
        <v>30928</v>
      </c>
      <c r="H43" s="32">
        <v>64000</v>
      </c>
    </row>
    <row r="44" spans="1:10" x14ac:dyDescent="0.25">
      <c r="A44" s="27" t="s">
        <v>190</v>
      </c>
      <c r="D44" s="116">
        <v>2500</v>
      </c>
      <c r="E44" s="208">
        <v>1955.05</v>
      </c>
      <c r="F44" s="116">
        <v>2500</v>
      </c>
      <c r="G44" s="36">
        <v>749.75</v>
      </c>
      <c r="H44" s="40">
        <v>2500</v>
      </c>
    </row>
    <row r="45" spans="1:10" x14ac:dyDescent="0.25">
      <c r="C45" s="50" t="s">
        <v>156</v>
      </c>
      <c r="D45" s="107">
        <f>SUM(D41:D44)</f>
        <v>146500</v>
      </c>
      <c r="E45" s="38">
        <f>SUM(E41:E44)</f>
        <v>133347.41999999998</v>
      </c>
      <c r="F45" s="107">
        <f>SUM(F41:F44)</f>
        <v>146500</v>
      </c>
      <c r="G45" s="107">
        <f>SUM(G41:G44)</f>
        <v>73640.83</v>
      </c>
      <c r="H45" s="107">
        <f>SUM(H41:H44)</f>
        <v>122500</v>
      </c>
      <c r="J45" s="269">
        <f>SUM(H45-F45)/F45</f>
        <v>-0.16382252559726962</v>
      </c>
    </row>
    <row r="46" spans="1:10" x14ac:dyDescent="0.25">
      <c r="A46" s="27"/>
      <c r="E46" s="31"/>
      <c r="F46" s="55"/>
      <c r="H46" s="28"/>
    </row>
    <row r="47" spans="1:10" x14ac:dyDescent="0.25">
      <c r="A47" s="29" t="s">
        <v>191</v>
      </c>
      <c r="E47" s="31"/>
      <c r="F47" s="55"/>
      <c r="H47" s="28"/>
    </row>
    <row r="48" spans="1:10" x14ac:dyDescent="0.25">
      <c r="A48" s="27" t="s">
        <v>72</v>
      </c>
      <c r="D48" s="116">
        <v>5000</v>
      </c>
      <c r="E48" s="31">
        <v>4793.1000000000004</v>
      </c>
      <c r="F48" s="116">
        <v>5000</v>
      </c>
      <c r="G48" s="36">
        <v>3041.98</v>
      </c>
      <c r="H48" s="40">
        <v>7500</v>
      </c>
    </row>
    <row r="49" spans="1:10" x14ac:dyDescent="0.25">
      <c r="A49" s="27" t="s">
        <v>73</v>
      </c>
      <c r="D49" s="52">
        <v>500</v>
      </c>
      <c r="E49" s="31">
        <v>382.28</v>
      </c>
      <c r="F49" s="52">
        <v>500</v>
      </c>
      <c r="G49" s="49">
        <v>145.63</v>
      </c>
      <c r="H49" s="41">
        <v>750</v>
      </c>
    </row>
    <row r="50" spans="1:10" x14ac:dyDescent="0.25">
      <c r="A50" s="27" t="s">
        <v>74</v>
      </c>
      <c r="D50" s="116">
        <v>2300</v>
      </c>
      <c r="E50" s="31">
        <v>1835.12</v>
      </c>
      <c r="F50" s="116">
        <v>2300</v>
      </c>
      <c r="G50" s="33">
        <v>438.99</v>
      </c>
      <c r="H50" s="40">
        <v>2500</v>
      </c>
    </row>
    <row r="51" spans="1:10" x14ac:dyDescent="0.25">
      <c r="A51" s="27" t="s">
        <v>160</v>
      </c>
      <c r="D51" s="222">
        <v>25</v>
      </c>
      <c r="E51" s="31">
        <v>6</v>
      </c>
      <c r="F51" s="222">
        <v>25</v>
      </c>
      <c r="G51" s="33">
        <v>5</v>
      </c>
      <c r="H51" s="112">
        <v>25</v>
      </c>
    </row>
    <row r="52" spans="1:10" x14ac:dyDescent="0.25">
      <c r="A52" s="27" t="s">
        <v>192</v>
      </c>
      <c r="D52" s="116">
        <v>3500</v>
      </c>
      <c r="E52" s="31">
        <v>3670</v>
      </c>
      <c r="F52" s="116">
        <v>4000</v>
      </c>
      <c r="G52" s="36">
        <v>2450</v>
      </c>
      <c r="H52" s="40">
        <v>4000</v>
      </c>
    </row>
    <row r="53" spans="1:10" x14ac:dyDescent="0.25">
      <c r="C53" s="50" t="s">
        <v>191</v>
      </c>
      <c r="D53" s="54">
        <f>SUM(D48:D52)</f>
        <v>11325</v>
      </c>
      <c r="E53" s="38">
        <f>SUM(E48:E52)</f>
        <v>10686.5</v>
      </c>
      <c r="F53" s="54">
        <f>SUM(F48:F52)</f>
        <v>11825</v>
      </c>
      <c r="G53" s="54">
        <f t="shared" ref="G53" si="3">SUM(G48:G52)</f>
        <v>6081.6</v>
      </c>
      <c r="H53" s="54">
        <f>SUM(H48:H52)</f>
        <v>14775</v>
      </c>
      <c r="J53" s="266">
        <f>SUM(H53-F53)/F53</f>
        <v>0.24947145877378435</v>
      </c>
    </row>
    <row r="54" spans="1:10" x14ac:dyDescent="0.25">
      <c r="C54" s="27"/>
      <c r="E54" s="31"/>
      <c r="F54" s="55"/>
      <c r="H54" s="28"/>
    </row>
    <row r="55" spans="1:10" x14ac:dyDescent="0.25">
      <c r="A55" s="29" t="s">
        <v>78</v>
      </c>
      <c r="E55" s="31"/>
      <c r="F55" s="55"/>
      <c r="H55" s="28"/>
    </row>
    <row r="56" spans="1:10" x14ac:dyDescent="0.25">
      <c r="A56" s="27" t="s">
        <v>386</v>
      </c>
      <c r="D56" s="116">
        <v>5000</v>
      </c>
      <c r="E56" s="239">
        <v>3242.4</v>
      </c>
      <c r="F56" s="116">
        <v>5000</v>
      </c>
      <c r="G56" s="36">
        <v>2323.6799999999998</v>
      </c>
      <c r="H56" s="40">
        <v>2500</v>
      </c>
    </row>
    <row r="57" spans="1:10" x14ac:dyDescent="0.25">
      <c r="A57" s="27" t="s">
        <v>385</v>
      </c>
      <c r="D57" s="52">
        <v>600</v>
      </c>
      <c r="E57" s="239">
        <v>697.44</v>
      </c>
      <c r="F57" s="52">
        <v>600</v>
      </c>
      <c r="G57" s="34">
        <v>153.5</v>
      </c>
      <c r="H57" s="41">
        <v>600</v>
      </c>
    </row>
    <row r="58" spans="1:10" x14ac:dyDescent="0.25">
      <c r="A58" s="27" t="s">
        <v>417</v>
      </c>
      <c r="D58" s="116">
        <v>2000</v>
      </c>
      <c r="E58" s="239">
        <v>4191.3</v>
      </c>
      <c r="F58" s="116">
        <v>2500</v>
      </c>
      <c r="G58" s="34">
        <v>1128.02</v>
      </c>
      <c r="H58" s="40">
        <v>2500</v>
      </c>
    </row>
    <row r="59" spans="1:10" x14ac:dyDescent="0.25">
      <c r="C59" s="50" t="s">
        <v>79</v>
      </c>
      <c r="D59" s="43">
        <f>SUM(D56:D58)</f>
        <v>7600</v>
      </c>
      <c r="E59" s="43">
        <f>SUM(E56:E58)</f>
        <v>8131.14</v>
      </c>
      <c r="F59" s="43">
        <f>SUM(F56:F58)</f>
        <v>8100</v>
      </c>
      <c r="G59" s="43">
        <f>SUM(G56:G58)</f>
        <v>3605.2</v>
      </c>
      <c r="H59" s="43">
        <f>SUM(H56:H58)</f>
        <v>5600</v>
      </c>
      <c r="J59" s="269">
        <f>SUM(H59-F59)/F59</f>
        <v>-0.30864197530864196</v>
      </c>
    </row>
    <row r="60" spans="1:10" x14ac:dyDescent="0.25">
      <c r="C60" s="27"/>
      <c r="E60" s="31"/>
      <c r="F60" s="55"/>
      <c r="H60" s="28"/>
    </row>
    <row r="61" spans="1:10" x14ac:dyDescent="0.25">
      <c r="A61" s="29" t="s">
        <v>80</v>
      </c>
      <c r="E61" s="31"/>
      <c r="F61" s="55"/>
      <c r="H61" s="28"/>
    </row>
    <row r="62" spans="1:10" x14ac:dyDescent="0.25">
      <c r="A62" s="27" t="s">
        <v>82</v>
      </c>
      <c r="D62" s="36">
        <v>6800</v>
      </c>
      <c r="E62" s="208">
        <v>4655.04</v>
      </c>
      <c r="F62" s="116">
        <v>6800</v>
      </c>
      <c r="G62" s="36">
        <v>3124.07</v>
      </c>
      <c r="H62" s="40">
        <v>6800</v>
      </c>
    </row>
    <row r="63" spans="1:10" x14ac:dyDescent="0.25">
      <c r="C63" s="50" t="s">
        <v>80</v>
      </c>
      <c r="D63" s="43">
        <f>SUM(D62)</f>
        <v>6800</v>
      </c>
      <c r="E63" s="38">
        <f t="shared" ref="E63:G63" si="4">SUM(E62)</f>
        <v>4655.04</v>
      </c>
      <c r="F63" s="43">
        <f>SUM(F62)</f>
        <v>6800</v>
      </c>
      <c r="G63" s="43">
        <f t="shared" si="4"/>
        <v>3124.07</v>
      </c>
      <c r="H63" s="43">
        <f>SUM(H62)</f>
        <v>6800</v>
      </c>
      <c r="J63" s="266">
        <f>SUM(H63-F63)/F63</f>
        <v>0</v>
      </c>
    </row>
    <row r="64" spans="1:10" x14ac:dyDescent="0.25">
      <c r="C64" s="29"/>
      <c r="D64" s="36"/>
      <c r="E64" s="31"/>
      <c r="F64" s="116"/>
      <c r="G64" s="36"/>
      <c r="H64" s="302"/>
      <c r="J64" s="126"/>
    </row>
    <row r="69" spans="1:10" x14ac:dyDescent="0.25">
      <c r="A69" s="17" t="s">
        <v>42</v>
      </c>
      <c r="E69" s="18" t="s">
        <v>43</v>
      </c>
      <c r="F69" s="114"/>
      <c r="H69" s="114" t="s">
        <v>96</v>
      </c>
      <c r="I69" s="20"/>
    </row>
    <row r="70" spans="1:10" x14ac:dyDescent="0.25">
      <c r="A70" s="17"/>
      <c r="I70" s="20"/>
    </row>
    <row r="71" spans="1:10" x14ac:dyDescent="0.25">
      <c r="E71" s="21" t="s">
        <v>44</v>
      </c>
    </row>
    <row r="72" spans="1:10" x14ac:dyDescent="0.25">
      <c r="D72" s="86">
        <v>2017</v>
      </c>
      <c r="E72" s="86">
        <v>2017</v>
      </c>
      <c r="F72" s="221">
        <v>2018</v>
      </c>
      <c r="G72" s="86">
        <v>2018</v>
      </c>
      <c r="H72" s="88">
        <v>2019</v>
      </c>
      <c r="J72" s="39" t="s">
        <v>45</v>
      </c>
    </row>
    <row r="73" spans="1:10" x14ac:dyDescent="0.25">
      <c r="D73" s="21" t="s">
        <v>46</v>
      </c>
      <c r="E73" s="89" t="s">
        <v>47</v>
      </c>
      <c r="F73" s="120" t="s">
        <v>46</v>
      </c>
      <c r="G73" s="92" t="s">
        <v>406</v>
      </c>
      <c r="H73" s="93" t="s">
        <v>384</v>
      </c>
      <c r="J73" s="120" t="s">
        <v>176</v>
      </c>
    </row>
    <row r="74" spans="1:10" x14ac:dyDescent="0.25">
      <c r="A74" s="27" t="s">
        <v>186</v>
      </c>
      <c r="F74" s="55"/>
      <c r="H74" s="28"/>
    </row>
    <row r="75" spans="1:10" x14ac:dyDescent="0.25">
      <c r="A75" s="29" t="s">
        <v>83</v>
      </c>
      <c r="E75" s="31"/>
      <c r="F75" s="55"/>
      <c r="H75" s="28"/>
    </row>
    <row r="76" spans="1:10" x14ac:dyDescent="0.25">
      <c r="A76" s="27" t="s">
        <v>85</v>
      </c>
      <c r="D76" s="30">
        <v>10500</v>
      </c>
      <c r="E76" s="31">
        <v>9450</v>
      </c>
      <c r="F76" s="117">
        <v>10500</v>
      </c>
      <c r="G76" s="36">
        <v>7087.5</v>
      </c>
      <c r="H76" s="32">
        <v>10500</v>
      </c>
    </row>
    <row r="77" spans="1:10" x14ac:dyDescent="0.25">
      <c r="A77" s="27" t="s">
        <v>193</v>
      </c>
      <c r="D77" s="34">
        <v>100</v>
      </c>
      <c r="E77" s="31">
        <v>0</v>
      </c>
      <c r="F77" s="52">
        <v>100</v>
      </c>
      <c r="G77" s="49">
        <v>0</v>
      </c>
      <c r="H77" s="41">
        <v>100</v>
      </c>
    </row>
    <row r="78" spans="1:10" x14ac:dyDescent="0.25">
      <c r="C78" s="50" t="s">
        <v>83</v>
      </c>
      <c r="D78" s="54">
        <f>SUM(D76:D77)</f>
        <v>10600</v>
      </c>
      <c r="E78" s="38">
        <f t="shared" ref="E78:G78" si="5">SUM(E76:E77)</f>
        <v>9450</v>
      </c>
      <c r="F78" s="54">
        <f>SUM(F76:F77)</f>
        <v>10600</v>
      </c>
      <c r="G78" s="54">
        <f t="shared" si="5"/>
        <v>7087.5</v>
      </c>
      <c r="H78" s="54">
        <f>SUM(H76:H77)</f>
        <v>10600</v>
      </c>
      <c r="J78" s="266">
        <f>SUM(H78-F78)/F78</f>
        <v>0</v>
      </c>
    </row>
    <row r="79" spans="1:10" x14ac:dyDescent="0.25">
      <c r="A79" s="27"/>
      <c r="F79" s="55"/>
      <c r="H79" s="28"/>
    </row>
    <row r="80" spans="1:10" x14ac:dyDescent="0.25">
      <c r="A80" s="29" t="s">
        <v>86</v>
      </c>
      <c r="F80" s="55"/>
      <c r="H80" s="28"/>
    </row>
    <row r="81" spans="1:10" x14ac:dyDescent="0.25">
      <c r="A81" s="27" t="s">
        <v>194</v>
      </c>
      <c r="D81" s="52">
        <v>500</v>
      </c>
      <c r="E81" s="31">
        <v>424.44</v>
      </c>
      <c r="F81" s="52">
        <v>500</v>
      </c>
      <c r="G81" s="34">
        <v>625</v>
      </c>
      <c r="H81" s="41">
        <v>700</v>
      </c>
    </row>
    <row r="82" spans="1:10" x14ac:dyDescent="0.25">
      <c r="A82" s="27" t="s">
        <v>88</v>
      </c>
      <c r="D82" s="116">
        <v>4000</v>
      </c>
      <c r="E82" s="31">
        <v>795.6</v>
      </c>
      <c r="F82" s="116">
        <v>2000</v>
      </c>
      <c r="G82" s="34">
        <v>812.7</v>
      </c>
      <c r="H82" s="40">
        <v>2000</v>
      </c>
    </row>
    <row r="83" spans="1:10" x14ac:dyDescent="0.25">
      <c r="C83" s="50" t="s">
        <v>195</v>
      </c>
      <c r="D83" s="43">
        <f>SUM(D81:D82)</f>
        <v>4500</v>
      </c>
      <c r="E83" s="38">
        <f t="shared" ref="E83:G83" si="6">SUM(E81:E82)</f>
        <v>1220.04</v>
      </c>
      <c r="F83" s="43">
        <f>SUM(F81:F82)</f>
        <v>2500</v>
      </c>
      <c r="G83" s="43">
        <f t="shared" si="6"/>
        <v>1437.7</v>
      </c>
      <c r="H83" s="43">
        <f>SUM(H81:H82)</f>
        <v>2700</v>
      </c>
      <c r="J83" s="266">
        <f>SUM(H83-F83)/F83</f>
        <v>0.08</v>
      </c>
    </row>
    <row r="84" spans="1:10" x14ac:dyDescent="0.25">
      <c r="A84" s="27"/>
      <c r="E84" s="31"/>
      <c r="F84" s="55"/>
      <c r="H84" s="28"/>
    </row>
    <row r="85" spans="1:10" x14ac:dyDescent="0.25">
      <c r="A85" s="29" t="s">
        <v>90</v>
      </c>
      <c r="E85" s="31"/>
      <c r="F85" s="55"/>
      <c r="H85" s="28"/>
    </row>
    <row r="86" spans="1:10" x14ac:dyDescent="0.25">
      <c r="A86" s="27" t="s">
        <v>91</v>
      </c>
      <c r="D86" s="52">
        <v>500</v>
      </c>
      <c r="E86" s="208">
        <v>0</v>
      </c>
      <c r="F86" s="52">
        <v>500</v>
      </c>
      <c r="G86" s="33">
        <v>75.959999999999994</v>
      </c>
      <c r="H86" s="41">
        <v>500</v>
      </c>
    </row>
    <row r="87" spans="1:10" x14ac:dyDescent="0.25">
      <c r="A87" s="27" t="s">
        <v>167</v>
      </c>
      <c r="D87" s="116">
        <v>3000</v>
      </c>
      <c r="E87" s="208">
        <v>0</v>
      </c>
      <c r="F87" s="116">
        <v>3000</v>
      </c>
      <c r="G87" s="66">
        <v>3340</v>
      </c>
      <c r="H87" s="40">
        <v>6000</v>
      </c>
      <c r="J87" s="55"/>
    </row>
    <row r="88" spans="1:10" x14ac:dyDescent="0.25">
      <c r="A88" s="27" t="s">
        <v>93</v>
      </c>
      <c r="D88" s="116">
        <v>6800</v>
      </c>
      <c r="E88" s="208">
        <v>7015.51</v>
      </c>
      <c r="F88" s="116">
        <v>7200</v>
      </c>
      <c r="G88" s="36">
        <v>4554.22</v>
      </c>
      <c r="H88" s="40">
        <v>7200</v>
      </c>
    </row>
    <row r="89" spans="1:10" x14ac:dyDescent="0.25">
      <c r="A89" s="27" t="s">
        <v>94</v>
      </c>
      <c r="D89" s="116">
        <v>1000</v>
      </c>
      <c r="E89" s="208">
        <v>1465.1</v>
      </c>
      <c r="F89" s="116">
        <v>1000</v>
      </c>
      <c r="G89" s="33">
        <v>274.85000000000002</v>
      </c>
      <c r="H89" s="40">
        <v>1500</v>
      </c>
    </row>
    <row r="90" spans="1:10" x14ac:dyDescent="0.25">
      <c r="C90" s="50" t="s">
        <v>95</v>
      </c>
      <c r="D90" s="54">
        <f>SUM(D86:D89)</f>
        <v>11300</v>
      </c>
      <c r="E90" s="38">
        <f t="shared" ref="E90:G90" si="7">SUM(E86:E89)</f>
        <v>8480.61</v>
      </c>
      <c r="F90" s="54">
        <f>SUM(F86:F89)</f>
        <v>11700</v>
      </c>
      <c r="G90" s="54">
        <f t="shared" si="7"/>
        <v>8245.0300000000007</v>
      </c>
      <c r="H90" s="54">
        <f>SUM(H86:H89)</f>
        <v>15200</v>
      </c>
      <c r="J90" s="266">
        <f>SUM(H90-F90)/F90</f>
        <v>0.29914529914529914</v>
      </c>
    </row>
    <row r="91" spans="1:10" x14ac:dyDescent="0.25">
      <c r="C91" s="27"/>
      <c r="E91" s="31"/>
      <c r="F91" s="55"/>
      <c r="H91" s="28"/>
    </row>
    <row r="92" spans="1:10" x14ac:dyDescent="0.25">
      <c r="A92" s="29" t="s">
        <v>98</v>
      </c>
      <c r="E92" s="31"/>
      <c r="F92" s="55"/>
      <c r="H92" s="28"/>
    </row>
    <row r="93" spans="1:10" x14ac:dyDescent="0.25">
      <c r="A93" s="27" t="s">
        <v>196</v>
      </c>
      <c r="D93" s="116">
        <v>3000</v>
      </c>
      <c r="E93" s="208">
        <v>3256.47</v>
      </c>
      <c r="F93" s="116">
        <v>3000</v>
      </c>
      <c r="G93" s="36">
        <v>2964.06</v>
      </c>
      <c r="H93" s="40">
        <v>3500</v>
      </c>
    </row>
    <row r="94" spans="1:10" x14ac:dyDescent="0.25">
      <c r="A94" s="27" t="s">
        <v>197</v>
      </c>
      <c r="D94" s="116">
        <v>5000</v>
      </c>
      <c r="E94" s="208">
        <v>574.1</v>
      </c>
      <c r="F94" s="116">
        <v>5000</v>
      </c>
      <c r="G94" s="36">
        <v>6</v>
      </c>
      <c r="H94" s="40">
        <v>5000</v>
      </c>
    </row>
    <row r="95" spans="1:10" x14ac:dyDescent="0.25">
      <c r="A95" s="27" t="s">
        <v>99</v>
      </c>
      <c r="D95" s="116">
        <v>3000</v>
      </c>
      <c r="E95" s="208">
        <v>6625</v>
      </c>
      <c r="F95" s="116">
        <v>7500</v>
      </c>
      <c r="G95" s="36">
        <v>2830</v>
      </c>
      <c r="H95" s="40">
        <v>4500</v>
      </c>
      <c r="J95" s="55"/>
    </row>
    <row r="96" spans="1:10" x14ac:dyDescent="0.25">
      <c r="C96" s="50" t="s">
        <v>101</v>
      </c>
      <c r="D96" s="54">
        <f>SUM(D93:D95)</f>
        <v>11000</v>
      </c>
      <c r="E96" s="38">
        <f t="shared" ref="E96:G96" si="8">SUM(E93:E95)</f>
        <v>10455.57</v>
      </c>
      <c r="F96" s="54">
        <f>SUM(F93:F95)</f>
        <v>15500</v>
      </c>
      <c r="G96" s="54">
        <f t="shared" si="8"/>
        <v>5800.0599999999995</v>
      </c>
      <c r="H96" s="54">
        <f>SUM(H93:H95)</f>
        <v>13000</v>
      </c>
      <c r="J96" s="269">
        <f>SUM(H96-F96)/F96</f>
        <v>-0.16129032258064516</v>
      </c>
    </row>
    <row r="97" spans="1:14" x14ac:dyDescent="0.25">
      <c r="C97" s="27"/>
      <c r="E97" s="31"/>
      <c r="F97" s="55"/>
      <c r="H97" s="28"/>
    </row>
    <row r="98" spans="1:14" x14ac:dyDescent="0.25">
      <c r="A98" s="212" t="s">
        <v>102</v>
      </c>
      <c r="B98" s="213"/>
      <c r="C98" s="212" t="s">
        <v>103</v>
      </c>
      <c r="D98" s="214">
        <f>SUM(D45,D53,D59,D63,D78,D83,D90,D96)</f>
        <v>209625</v>
      </c>
      <c r="E98" s="217">
        <f>SUM(E45,E53,E59,E63,E78,E83,E90,E96)</f>
        <v>186426.32</v>
      </c>
      <c r="F98" s="214">
        <f>SUM(F45,F53,F59,F63,F78,F83,F90,F96)</f>
        <v>213525</v>
      </c>
      <c r="G98" s="214">
        <f>SUM(G45,G53,G59,G63,G78,G83,G90,G96)</f>
        <v>109021.99</v>
      </c>
      <c r="H98" s="214">
        <f>SUM(H45,H53,H59,H63,H78,H83,H90,H96)</f>
        <v>191175</v>
      </c>
      <c r="I98" s="213"/>
      <c r="J98" s="312">
        <f>SUM(H98-F98)/F98</f>
        <v>-0.10467158412363892</v>
      </c>
    </row>
    <row r="99" spans="1:14" x14ac:dyDescent="0.25">
      <c r="A99" s="122"/>
      <c r="B99" s="39"/>
      <c r="C99" s="29"/>
      <c r="D99" s="111"/>
      <c r="E99" s="31"/>
      <c r="F99" s="46"/>
      <c r="G99" s="111"/>
      <c r="H99" s="46"/>
      <c r="I99" s="39"/>
      <c r="J99" s="39"/>
    </row>
    <row r="103" spans="1:14" x14ac:dyDescent="0.25">
      <c r="A103" s="17" t="s">
        <v>42</v>
      </c>
      <c r="E103" s="18" t="s">
        <v>43</v>
      </c>
      <c r="F103" s="114"/>
      <c r="H103" s="114" t="s">
        <v>122</v>
      </c>
      <c r="I103" s="20"/>
    </row>
    <row r="104" spans="1:14" x14ac:dyDescent="0.25">
      <c r="A104" s="17"/>
      <c r="I104" s="20"/>
      <c r="N104" s="55"/>
    </row>
    <row r="105" spans="1:14" x14ac:dyDescent="0.25">
      <c r="E105" s="21" t="s">
        <v>44</v>
      </c>
    </row>
    <row r="106" spans="1:14" x14ac:dyDescent="0.25">
      <c r="D106" s="86">
        <v>2017</v>
      </c>
      <c r="E106" s="86">
        <v>2017</v>
      </c>
      <c r="F106" s="221">
        <v>2018</v>
      </c>
      <c r="G106" s="86">
        <v>2018</v>
      </c>
      <c r="H106" s="88">
        <v>2019</v>
      </c>
      <c r="J106" s="39" t="s">
        <v>45</v>
      </c>
    </row>
    <row r="107" spans="1:14" x14ac:dyDescent="0.25">
      <c r="D107" s="21" t="s">
        <v>46</v>
      </c>
      <c r="E107" s="89" t="s">
        <v>47</v>
      </c>
      <c r="F107" s="120" t="s">
        <v>46</v>
      </c>
      <c r="G107" s="92" t="s">
        <v>406</v>
      </c>
      <c r="H107" s="93" t="s">
        <v>384</v>
      </c>
      <c r="J107" s="120" t="s">
        <v>176</v>
      </c>
    </row>
    <row r="108" spans="1:14" x14ac:dyDescent="0.25">
      <c r="A108" s="27" t="s">
        <v>198</v>
      </c>
      <c r="F108" s="55"/>
      <c r="H108" s="28"/>
    </row>
    <row r="109" spans="1:14" x14ac:dyDescent="0.25">
      <c r="A109" s="29" t="s">
        <v>108</v>
      </c>
      <c r="E109" s="31"/>
      <c r="F109" s="55"/>
      <c r="H109" s="28"/>
    </row>
    <row r="110" spans="1:14" x14ac:dyDescent="0.25">
      <c r="A110" s="27" t="s">
        <v>110</v>
      </c>
      <c r="D110" s="117">
        <v>14500</v>
      </c>
      <c r="E110" s="31">
        <v>13488.72</v>
      </c>
      <c r="F110" s="117">
        <v>14500</v>
      </c>
      <c r="G110" s="36">
        <v>5775.75</v>
      </c>
      <c r="H110" s="32">
        <v>12500</v>
      </c>
    </row>
    <row r="111" spans="1:14" x14ac:dyDescent="0.25">
      <c r="C111" s="50" t="s">
        <v>108</v>
      </c>
      <c r="D111" s="54">
        <f>SUM(D110:D110)</f>
        <v>14500</v>
      </c>
      <c r="E111" s="38">
        <f>SUM(E110:E110)</f>
        <v>13488.72</v>
      </c>
      <c r="F111" s="54">
        <f>SUM(F110:F110)</f>
        <v>14500</v>
      </c>
      <c r="G111" s="54">
        <f>SUM(G110:G110)</f>
        <v>5775.75</v>
      </c>
      <c r="H111" s="54">
        <f>SUM(H110:H110)</f>
        <v>12500</v>
      </c>
      <c r="J111" s="266">
        <f>SUM(H111-F111)/F111</f>
        <v>-0.13793103448275862</v>
      </c>
    </row>
    <row r="112" spans="1:14" x14ac:dyDescent="0.25">
      <c r="A112" s="27"/>
      <c r="F112" s="55"/>
      <c r="H112" s="28"/>
    </row>
    <row r="113" spans="1:14" x14ac:dyDescent="0.25">
      <c r="A113" s="29" t="s">
        <v>116</v>
      </c>
      <c r="F113" s="55"/>
      <c r="H113" s="28"/>
    </row>
    <row r="114" spans="1:14" x14ac:dyDescent="0.25">
      <c r="A114" s="27" t="s">
        <v>117</v>
      </c>
      <c r="D114" s="116">
        <v>2500</v>
      </c>
      <c r="E114" s="208">
        <v>2411.84</v>
      </c>
      <c r="F114" s="116">
        <v>2500</v>
      </c>
      <c r="G114" s="66">
        <v>1584.71</v>
      </c>
      <c r="H114" s="40">
        <v>2500</v>
      </c>
    </row>
    <row r="115" spans="1:14" x14ac:dyDescent="0.25">
      <c r="A115" s="27" t="s">
        <v>171</v>
      </c>
      <c r="D115" s="116">
        <v>7500</v>
      </c>
      <c r="E115" s="208">
        <v>5334.14</v>
      </c>
      <c r="F115" s="116">
        <v>7500</v>
      </c>
      <c r="G115" s="36">
        <v>2945.18</v>
      </c>
      <c r="H115" s="40">
        <v>7500</v>
      </c>
    </row>
    <row r="116" spans="1:14" x14ac:dyDescent="0.25">
      <c r="C116" s="106" t="s">
        <v>199</v>
      </c>
      <c r="D116" s="54">
        <f>SUM(D114:D115)</f>
        <v>10000</v>
      </c>
      <c r="E116" s="54">
        <f t="shared" ref="E116:G116" si="9">SUM(E114:E115)</f>
        <v>7745.9800000000005</v>
      </c>
      <c r="F116" s="54">
        <f>SUM(F114:F115)</f>
        <v>10000</v>
      </c>
      <c r="G116" s="54">
        <f t="shared" si="9"/>
        <v>4529.8899999999994</v>
      </c>
      <c r="H116" s="54">
        <f>SUM(H114:H115)</f>
        <v>10000</v>
      </c>
      <c r="J116" s="266">
        <f>SUM(H116-F116)/F116</f>
        <v>0</v>
      </c>
    </row>
    <row r="117" spans="1:14" x14ac:dyDescent="0.25">
      <c r="C117" s="311"/>
      <c r="D117" s="301"/>
      <c r="E117" s="301"/>
      <c r="F117" s="301"/>
      <c r="G117" s="301"/>
      <c r="H117" s="301"/>
      <c r="J117" s="266"/>
    </row>
    <row r="118" spans="1:14" x14ac:dyDescent="0.25">
      <c r="A118" s="213" t="s">
        <v>120</v>
      </c>
      <c r="B118" s="72"/>
      <c r="C118" s="212" t="s">
        <v>121</v>
      </c>
      <c r="D118" s="215">
        <f>SUM(D111+D116)</f>
        <v>24500</v>
      </c>
      <c r="E118" s="215">
        <f>SUM(E111+E116)</f>
        <v>21234.7</v>
      </c>
      <c r="F118" s="215">
        <f>SUM(F111+F116)</f>
        <v>24500</v>
      </c>
      <c r="G118" s="215">
        <f>SUM(G111+G116)</f>
        <v>10305.64</v>
      </c>
      <c r="H118" s="215">
        <f>SUM(H111+H116)</f>
        <v>22500</v>
      </c>
      <c r="I118" s="213"/>
      <c r="J118" s="268">
        <f>SUM(H118-F118)/F118</f>
        <v>-8.1632653061224483E-2</v>
      </c>
    </row>
    <row r="119" spans="1:14" x14ac:dyDescent="0.25">
      <c r="C119" s="27"/>
      <c r="D119" s="30"/>
      <c r="E119" s="97"/>
      <c r="F119" s="117"/>
      <c r="G119" s="30"/>
      <c r="H119" s="32"/>
    </row>
    <row r="120" spans="1:14" x14ac:dyDescent="0.25">
      <c r="A120" s="27" t="s">
        <v>200</v>
      </c>
      <c r="E120" s="97"/>
      <c r="F120" s="55"/>
      <c r="H120" s="28"/>
    </row>
    <row r="121" spans="1:14" x14ac:dyDescent="0.25">
      <c r="A121" s="29" t="s">
        <v>124</v>
      </c>
      <c r="E121" s="97"/>
      <c r="F121" s="55"/>
      <c r="H121" s="28"/>
    </row>
    <row r="122" spans="1:14" x14ac:dyDescent="0.25">
      <c r="A122" s="27" t="s">
        <v>174</v>
      </c>
      <c r="D122" s="116">
        <v>2000</v>
      </c>
      <c r="E122" s="208">
        <v>2000</v>
      </c>
      <c r="F122" s="116">
        <v>2000</v>
      </c>
      <c r="G122" s="34">
        <v>0</v>
      </c>
      <c r="H122" s="40">
        <v>2000</v>
      </c>
    </row>
    <row r="123" spans="1:14" x14ac:dyDescent="0.25">
      <c r="A123" s="27" t="s">
        <v>126</v>
      </c>
      <c r="D123" s="117">
        <v>12000</v>
      </c>
      <c r="E123" s="208">
        <v>12000</v>
      </c>
      <c r="F123" s="117">
        <v>5000</v>
      </c>
      <c r="G123" s="33">
        <v>0</v>
      </c>
      <c r="H123" s="40">
        <v>5000</v>
      </c>
      <c r="N123" s="114" t="s">
        <v>201</v>
      </c>
    </row>
    <row r="124" spans="1:14" x14ac:dyDescent="0.25">
      <c r="A124" s="27" t="s">
        <v>127</v>
      </c>
      <c r="D124" s="135">
        <v>0</v>
      </c>
      <c r="E124" s="208"/>
      <c r="F124" s="135">
        <v>4500</v>
      </c>
      <c r="G124" s="33">
        <v>3748.34</v>
      </c>
      <c r="H124" s="40">
        <v>4500</v>
      </c>
    </row>
    <row r="125" spans="1:14" x14ac:dyDescent="0.25">
      <c r="A125" s="27" t="s">
        <v>175</v>
      </c>
      <c r="D125" s="116">
        <v>3000</v>
      </c>
      <c r="E125" s="208">
        <v>3081.3</v>
      </c>
      <c r="F125" s="116">
        <v>3000</v>
      </c>
      <c r="G125" s="36">
        <v>0</v>
      </c>
      <c r="H125" s="40">
        <v>5000</v>
      </c>
    </row>
    <row r="126" spans="1:14" x14ac:dyDescent="0.25">
      <c r="A126" s="27"/>
      <c r="D126" s="30"/>
      <c r="E126" s="97"/>
      <c r="F126" s="116"/>
      <c r="G126" s="36"/>
      <c r="H126" s="116"/>
    </row>
    <row r="127" spans="1:14" x14ac:dyDescent="0.25">
      <c r="A127" s="213" t="s">
        <v>128</v>
      </c>
      <c r="B127" s="72"/>
      <c r="C127" s="212" t="s">
        <v>202</v>
      </c>
      <c r="D127" s="215">
        <f>SUM(D122:D125)</f>
        <v>17000</v>
      </c>
      <c r="E127" s="215">
        <f>SUM(E122:E125)</f>
        <v>17081.3</v>
      </c>
      <c r="F127" s="215">
        <f>SUM(F122:F125)</f>
        <v>14500</v>
      </c>
      <c r="G127" s="215">
        <f>SUM(G122:G125)</f>
        <v>3748.34</v>
      </c>
      <c r="H127" s="215">
        <f>SUM(H122:H125)</f>
        <v>16500</v>
      </c>
      <c r="I127" s="72"/>
      <c r="J127" s="268">
        <f>SUM(H127-F127)/F127</f>
        <v>0.13793103448275862</v>
      </c>
    </row>
    <row r="128" spans="1:14" x14ac:dyDescent="0.25">
      <c r="C128" s="29"/>
      <c r="D128" s="30"/>
      <c r="E128" s="97"/>
      <c r="F128" s="30"/>
      <c r="G128" s="36"/>
      <c r="H128" s="30"/>
    </row>
    <row r="129" spans="1:10" x14ac:dyDescent="0.25">
      <c r="A129" s="79"/>
      <c r="B129" s="79"/>
      <c r="C129" s="118" t="s">
        <v>130</v>
      </c>
      <c r="D129" s="128">
        <f>SUM(D29,D98,D118,D127)</f>
        <v>958445</v>
      </c>
      <c r="E129" s="128">
        <f>SUM(E29,E98,E118,E127)</f>
        <v>878622.3</v>
      </c>
      <c r="F129" s="128">
        <f>SUM(F29,F98,F118,F127)</f>
        <v>976170</v>
      </c>
      <c r="G129" s="128">
        <f>SUM(G29,G98,G118,G127)</f>
        <v>635801.86</v>
      </c>
      <c r="H129" s="128">
        <f>SUM(H29,H98,H118,H127)</f>
        <v>962858</v>
      </c>
      <c r="I129" s="79"/>
      <c r="J129" s="296">
        <f>SUM(H129-F129)/F129</f>
        <v>-1.3636968970568651E-2</v>
      </c>
    </row>
    <row r="131" spans="1:10" x14ac:dyDescent="0.25">
      <c r="A131" s="72"/>
      <c r="B131" s="73" t="s">
        <v>68</v>
      </c>
      <c r="C131" s="73" t="s">
        <v>131</v>
      </c>
      <c r="D131" s="209">
        <f>H29</f>
        <v>732683</v>
      </c>
      <c r="E131" s="72"/>
      <c r="F131" s="72"/>
      <c r="G131" s="72"/>
      <c r="H131" s="72"/>
      <c r="I131" s="72"/>
      <c r="J131" s="72"/>
    </row>
    <row r="132" spans="1:10" x14ac:dyDescent="0.25">
      <c r="A132" s="72"/>
      <c r="B132" s="73" t="s">
        <v>102</v>
      </c>
      <c r="C132" s="73" t="s">
        <v>132</v>
      </c>
      <c r="D132" s="209">
        <f>H98</f>
        <v>191175</v>
      </c>
      <c r="E132" s="72"/>
      <c r="F132" s="72"/>
      <c r="G132" s="72"/>
      <c r="H132" s="72"/>
      <c r="I132" s="72"/>
      <c r="J132" s="72"/>
    </row>
    <row r="133" spans="1:10" x14ac:dyDescent="0.25">
      <c r="A133" s="72"/>
      <c r="B133" s="73" t="s">
        <v>120</v>
      </c>
      <c r="C133" s="73" t="s">
        <v>133</v>
      </c>
      <c r="D133" s="210">
        <f>H118</f>
        <v>22500</v>
      </c>
      <c r="E133" s="72"/>
      <c r="F133" s="72"/>
      <c r="G133" s="72"/>
      <c r="H133" s="72"/>
      <c r="I133" s="72"/>
      <c r="J133" s="72"/>
    </row>
    <row r="134" spans="1:10" x14ac:dyDescent="0.25">
      <c r="A134" s="72"/>
      <c r="B134" s="73" t="s">
        <v>128</v>
      </c>
      <c r="C134" s="73" t="s">
        <v>134</v>
      </c>
      <c r="D134" s="240">
        <f>H127</f>
        <v>16500</v>
      </c>
      <c r="E134" s="72"/>
      <c r="F134" s="72"/>
      <c r="G134" s="72"/>
      <c r="H134" s="72"/>
      <c r="I134" s="72"/>
      <c r="J134" s="72"/>
    </row>
    <row r="135" spans="1:10" x14ac:dyDescent="0.25">
      <c r="A135" s="72"/>
      <c r="B135" s="72"/>
      <c r="C135" s="73" t="s">
        <v>135</v>
      </c>
      <c r="D135" s="209">
        <f>SUM(D131:D134)</f>
        <v>962858</v>
      </c>
      <c r="E135" s="73" t="s">
        <v>410</v>
      </c>
      <c r="F135" s="74"/>
      <c r="G135" s="72"/>
      <c r="H135" s="74">
        <f>SUM(H129-F129)</f>
        <v>-13312</v>
      </c>
      <c r="I135" s="72"/>
      <c r="J135" s="72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34"/>
  <sheetViews>
    <sheetView workbookViewId="0">
      <selection sqref="A1:I1048576"/>
    </sheetView>
  </sheetViews>
  <sheetFormatPr defaultRowHeight="15" x14ac:dyDescent="0.25"/>
  <cols>
    <col min="1" max="1" width="17.42578125" customWidth="1"/>
    <col min="2" max="2" width="17.140625" customWidth="1"/>
    <col min="3" max="4" width="13.140625" customWidth="1"/>
    <col min="5" max="5" width="12.7109375" customWidth="1"/>
    <col min="6" max="6" width="13.140625" customWidth="1"/>
    <col min="7" max="7" width="12.7109375" customWidth="1"/>
    <col min="8" max="8" width="2.85546875" customWidth="1"/>
    <col min="9" max="9" width="11.5703125" customWidth="1"/>
    <col min="10" max="10" width="9.5703125" customWidth="1"/>
    <col min="11" max="11" width="17.42578125" customWidth="1"/>
    <col min="12" max="12" width="17.140625" customWidth="1"/>
    <col min="13" max="17" width="12.7109375" customWidth="1"/>
    <col min="18" max="18" width="2.85546875" customWidth="1"/>
    <col min="19" max="19" width="11.5703125" customWidth="1"/>
  </cols>
  <sheetData>
    <row r="1" spans="1:19" x14ac:dyDescent="0.25">
      <c r="A1" s="17" t="s">
        <v>42</v>
      </c>
      <c r="D1" s="18" t="s">
        <v>43</v>
      </c>
      <c r="E1" s="129"/>
      <c r="G1" s="129" t="s">
        <v>138</v>
      </c>
      <c r="H1" s="20"/>
      <c r="K1" s="17" t="s">
        <v>42</v>
      </c>
      <c r="N1" s="18" t="s">
        <v>43</v>
      </c>
      <c r="R1" s="20"/>
    </row>
    <row r="2" spans="1:19" x14ac:dyDescent="0.25">
      <c r="A2" s="241">
        <f ca="1">TODAY()</f>
        <v>43955</v>
      </c>
      <c r="E2" s="55"/>
      <c r="G2" s="55"/>
      <c r="H2" s="20"/>
      <c r="K2" s="241">
        <f ca="1">TODAY()</f>
        <v>43955</v>
      </c>
      <c r="R2" s="20"/>
    </row>
    <row r="3" spans="1:19" x14ac:dyDescent="0.25">
      <c r="D3" s="21" t="s">
        <v>44</v>
      </c>
      <c r="E3" s="55"/>
      <c r="G3" s="55"/>
      <c r="N3" s="21" t="s">
        <v>136</v>
      </c>
    </row>
    <row r="4" spans="1:19" x14ac:dyDescent="0.25">
      <c r="C4" s="86">
        <v>2017</v>
      </c>
      <c r="D4" s="89">
        <v>2017</v>
      </c>
      <c r="E4" s="221">
        <v>2018</v>
      </c>
      <c r="F4" s="86">
        <v>2018</v>
      </c>
      <c r="G4" s="88">
        <v>2019</v>
      </c>
      <c r="I4" s="39" t="s">
        <v>45</v>
      </c>
      <c r="M4" s="86">
        <v>2017</v>
      </c>
      <c r="N4" s="89">
        <v>2017</v>
      </c>
      <c r="O4" s="221">
        <v>2018</v>
      </c>
      <c r="P4" s="86">
        <v>2018</v>
      </c>
      <c r="Q4" s="88">
        <v>2019</v>
      </c>
      <c r="S4" t="s">
        <v>45</v>
      </c>
    </row>
    <row r="5" spans="1:19" x14ac:dyDescent="0.25">
      <c r="C5" s="21" t="s">
        <v>46</v>
      </c>
      <c r="D5" s="89" t="s">
        <v>47</v>
      </c>
      <c r="E5" s="120" t="s">
        <v>46</v>
      </c>
      <c r="F5" s="92" t="s">
        <v>406</v>
      </c>
      <c r="G5" s="93" t="s">
        <v>384</v>
      </c>
      <c r="I5" s="130" t="s">
        <v>176</v>
      </c>
      <c r="M5" s="21" t="s">
        <v>46</v>
      </c>
      <c r="N5" s="89" t="s">
        <v>47</v>
      </c>
      <c r="O5" s="120" t="s">
        <v>46</v>
      </c>
      <c r="P5" s="92" t="s">
        <v>406</v>
      </c>
      <c r="Q5" s="93" t="s">
        <v>384</v>
      </c>
      <c r="S5" s="131" t="s">
        <v>176</v>
      </c>
    </row>
    <row r="6" spans="1:19" x14ac:dyDescent="0.25">
      <c r="A6" s="27" t="s">
        <v>203</v>
      </c>
      <c r="E6" s="55"/>
      <c r="G6" s="28"/>
      <c r="K6" s="27" t="s">
        <v>204</v>
      </c>
      <c r="O6" s="55"/>
      <c r="Q6" s="28"/>
    </row>
    <row r="7" spans="1:19" x14ac:dyDescent="0.25">
      <c r="A7" s="29" t="s">
        <v>51</v>
      </c>
      <c r="E7" s="55"/>
      <c r="G7" s="28"/>
      <c r="I7" s="97"/>
      <c r="K7" s="27" t="s">
        <v>205</v>
      </c>
      <c r="M7" s="117">
        <v>75000</v>
      </c>
      <c r="N7" s="208">
        <v>117522.5</v>
      </c>
      <c r="O7" s="117">
        <v>78000</v>
      </c>
      <c r="P7" s="66">
        <v>39920.5</v>
      </c>
      <c r="Q7" s="32">
        <v>80341</v>
      </c>
    </row>
    <row r="8" spans="1:19" x14ac:dyDescent="0.25">
      <c r="A8" s="27" t="s">
        <v>206</v>
      </c>
      <c r="C8" s="117">
        <v>90626</v>
      </c>
      <c r="D8" s="31">
        <v>89288.24</v>
      </c>
      <c r="E8" s="301">
        <v>90170</v>
      </c>
      <c r="F8" s="30">
        <v>67626.009999999995</v>
      </c>
      <c r="G8" s="305">
        <v>91972</v>
      </c>
      <c r="I8" s="97"/>
      <c r="K8" s="313" t="s">
        <v>418</v>
      </c>
      <c r="L8" s="27"/>
      <c r="M8" s="33">
        <v>0</v>
      </c>
      <c r="N8" s="256">
        <v>38203.370000000003</v>
      </c>
      <c r="O8" s="117">
        <v>0</v>
      </c>
      <c r="P8" s="66">
        <v>18520.91</v>
      </c>
      <c r="Q8" s="32">
        <v>30000</v>
      </c>
    </row>
    <row r="9" spans="1:19" x14ac:dyDescent="0.25">
      <c r="A9" s="27" t="s">
        <v>207</v>
      </c>
      <c r="C9" s="117">
        <v>43118</v>
      </c>
      <c r="D9" s="31">
        <v>43110.6</v>
      </c>
      <c r="E9" s="301">
        <v>43758</v>
      </c>
      <c r="F9" s="30">
        <v>31439.25</v>
      </c>
      <c r="G9" s="305">
        <v>44635</v>
      </c>
      <c r="I9" s="97"/>
    </row>
    <row r="10" spans="1:19" x14ac:dyDescent="0.25">
      <c r="A10" s="27" t="s">
        <v>208</v>
      </c>
      <c r="C10" s="117">
        <v>50000</v>
      </c>
      <c r="D10" s="31">
        <v>0</v>
      </c>
      <c r="E10" s="301">
        <v>72490</v>
      </c>
      <c r="F10" s="31">
        <v>23319.1</v>
      </c>
      <c r="G10" s="305">
        <v>70000</v>
      </c>
      <c r="I10" s="97"/>
      <c r="L10" s="118" t="s">
        <v>145</v>
      </c>
      <c r="M10" s="78">
        <f>SUM(M7)</f>
        <v>75000</v>
      </c>
      <c r="N10" s="78">
        <f>SUM(N7)</f>
        <v>117522.5</v>
      </c>
      <c r="O10" s="78">
        <f>SUM(O7)</f>
        <v>78000</v>
      </c>
      <c r="P10" s="78">
        <f>SUM(P7)</f>
        <v>39920.5</v>
      </c>
      <c r="Q10" s="78">
        <f>SUM(Q7:Q8)</f>
        <v>110341</v>
      </c>
      <c r="R10" s="79"/>
      <c r="S10" s="267">
        <f>SUM((Q10-O10)/O10)</f>
        <v>0.41462820512820514</v>
      </c>
    </row>
    <row r="11" spans="1:19" x14ac:dyDescent="0.25">
      <c r="A11" s="27" t="s">
        <v>53</v>
      </c>
      <c r="C11" s="117">
        <v>49587</v>
      </c>
      <c r="D11" s="31">
        <v>32642.68</v>
      </c>
      <c r="E11" s="301">
        <v>0</v>
      </c>
      <c r="F11" s="30">
        <v>0</v>
      </c>
      <c r="G11" s="305">
        <v>0</v>
      </c>
      <c r="I11" s="97"/>
    </row>
    <row r="12" spans="1:19" x14ac:dyDescent="0.25">
      <c r="A12" s="27" t="s">
        <v>54</v>
      </c>
      <c r="C12" s="117">
        <v>39466</v>
      </c>
      <c r="D12" s="31">
        <v>34218.559999999998</v>
      </c>
      <c r="E12" s="301">
        <v>40350</v>
      </c>
      <c r="F12" s="30">
        <v>29780.42</v>
      </c>
      <c r="G12" s="305">
        <v>41922</v>
      </c>
      <c r="I12" s="97"/>
      <c r="L12" t="s">
        <v>421</v>
      </c>
      <c r="M12" t="s">
        <v>419</v>
      </c>
    </row>
    <row r="13" spans="1:19" x14ac:dyDescent="0.25">
      <c r="A13" s="27" t="s">
        <v>182</v>
      </c>
      <c r="C13" s="117">
        <v>0</v>
      </c>
      <c r="D13" s="31">
        <v>2024.75</v>
      </c>
      <c r="E13" s="301">
        <v>0</v>
      </c>
      <c r="F13" s="30">
        <v>0</v>
      </c>
      <c r="G13" s="315">
        <v>0</v>
      </c>
      <c r="I13" s="97"/>
    </row>
    <row r="14" spans="1:19" x14ac:dyDescent="0.25">
      <c r="A14" s="27"/>
      <c r="B14" s="132" t="s">
        <v>57</v>
      </c>
      <c r="C14" s="54">
        <f>SUM(C8:C13)</f>
        <v>272797</v>
      </c>
      <c r="D14" s="38">
        <f>SUM(D8:D13)</f>
        <v>201284.83</v>
      </c>
      <c r="E14" s="54">
        <f>SUM(E8:E13)</f>
        <v>246768</v>
      </c>
      <c r="F14" s="54">
        <f>SUM(F8:F13)</f>
        <v>152164.77999999997</v>
      </c>
      <c r="G14" s="54">
        <f>SUM(G8:G13)</f>
        <v>248529</v>
      </c>
      <c r="I14" s="271">
        <f>SUM((G14-E14)/E14)</f>
        <v>7.1362575374440771E-3</v>
      </c>
      <c r="L14" t="s">
        <v>420</v>
      </c>
    </row>
    <row r="15" spans="1:19" x14ac:dyDescent="0.25">
      <c r="A15" s="27"/>
      <c r="C15" s="30"/>
      <c r="D15" s="31"/>
      <c r="E15" s="135"/>
      <c r="F15" s="30"/>
      <c r="G15" s="35"/>
      <c r="I15" s="134"/>
      <c r="L15" t="s">
        <v>422</v>
      </c>
    </row>
    <row r="16" spans="1:19" x14ac:dyDescent="0.25">
      <c r="A16" s="29" t="s">
        <v>67</v>
      </c>
      <c r="D16" s="31"/>
      <c r="E16" s="55"/>
      <c r="G16" s="28"/>
      <c r="I16" s="134"/>
    </row>
    <row r="17" spans="1:9" x14ac:dyDescent="0.25">
      <c r="A17" s="27" t="s">
        <v>209</v>
      </c>
      <c r="C17" s="135">
        <v>0</v>
      </c>
      <c r="D17" s="208">
        <v>383.73</v>
      </c>
      <c r="E17" s="314">
        <v>0</v>
      </c>
      <c r="F17" s="36">
        <v>0</v>
      </c>
      <c r="G17" s="35">
        <v>0</v>
      </c>
      <c r="I17" s="134"/>
    </row>
    <row r="18" spans="1:9" x14ac:dyDescent="0.25">
      <c r="A18" s="27" t="s">
        <v>59</v>
      </c>
      <c r="C18" s="116">
        <v>4200</v>
      </c>
      <c r="D18" s="208">
        <v>4235.28</v>
      </c>
      <c r="E18" s="302">
        <v>4800</v>
      </c>
      <c r="F18" s="36">
        <v>2718.72</v>
      </c>
      <c r="G18" s="40">
        <v>5300</v>
      </c>
      <c r="I18" s="134"/>
    </row>
    <row r="19" spans="1:9" x14ac:dyDescent="0.25">
      <c r="A19" s="27" t="s">
        <v>60</v>
      </c>
      <c r="C19" s="105">
        <v>114822</v>
      </c>
      <c r="D19" s="208">
        <v>80629.759999999995</v>
      </c>
      <c r="E19" s="109">
        <v>117050</v>
      </c>
      <c r="F19" s="30">
        <v>61690.17</v>
      </c>
      <c r="G19" s="48">
        <v>112440</v>
      </c>
      <c r="I19" s="134"/>
    </row>
    <row r="20" spans="1:9" x14ac:dyDescent="0.25">
      <c r="A20" s="27" t="s">
        <v>210</v>
      </c>
      <c r="C20" s="116">
        <v>2825</v>
      </c>
      <c r="D20" s="208">
        <v>2899.95</v>
      </c>
      <c r="E20" s="302">
        <v>4500</v>
      </c>
      <c r="F20" s="36">
        <v>2923.02</v>
      </c>
      <c r="G20" s="40">
        <v>4725</v>
      </c>
      <c r="I20" s="134"/>
    </row>
    <row r="21" spans="1:9" x14ac:dyDescent="0.25">
      <c r="A21" s="27" t="s">
        <v>62</v>
      </c>
      <c r="C21" s="116">
        <v>2500</v>
      </c>
      <c r="D21" s="208">
        <v>217.86</v>
      </c>
      <c r="E21" s="314">
        <v>0</v>
      </c>
      <c r="F21" s="33">
        <v>0</v>
      </c>
      <c r="G21" s="35">
        <v>0</v>
      </c>
      <c r="I21" s="134"/>
    </row>
    <row r="22" spans="1:9" x14ac:dyDescent="0.25">
      <c r="A22" s="27" t="s">
        <v>63</v>
      </c>
      <c r="C22" s="135">
        <v>2280</v>
      </c>
      <c r="D22" s="208">
        <v>1743.18</v>
      </c>
      <c r="E22" s="302">
        <v>2290</v>
      </c>
      <c r="F22" s="36">
        <v>1825.77</v>
      </c>
      <c r="G22" s="40">
        <v>1955</v>
      </c>
      <c r="I22" s="134"/>
    </row>
    <row r="23" spans="1:9" x14ac:dyDescent="0.25">
      <c r="A23" s="27" t="s">
        <v>64</v>
      </c>
      <c r="C23" s="117">
        <v>13087</v>
      </c>
      <c r="D23" s="208">
        <v>13100.32</v>
      </c>
      <c r="E23" s="302">
        <v>9232</v>
      </c>
      <c r="F23" s="36">
        <v>4649.18</v>
      </c>
      <c r="G23" s="40">
        <v>9420</v>
      </c>
      <c r="I23" s="134"/>
    </row>
    <row r="24" spans="1:9" x14ac:dyDescent="0.25">
      <c r="A24" s="27" t="s">
        <v>392</v>
      </c>
      <c r="C24" s="117">
        <v>0</v>
      </c>
      <c r="D24" s="208">
        <v>3141.59</v>
      </c>
      <c r="E24" s="302">
        <v>11400</v>
      </c>
      <c r="F24" s="36">
        <v>1766.97</v>
      </c>
      <c r="G24" s="40">
        <v>23860</v>
      </c>
      <c r="I24" s="134"/>
    </row>
    <row r="25" spans="1:9" x14ac:dyDescent="0.25">
      <c r="A25" s="27" t="s">
        <v>66</v>
      </c>
      <c r="C25" s="116">
        <v>18045</v>
      </c>
      <c r="D25" s="208">
        <v>17069.88</v>
      </c>
      <c r="E25" s="301">
        <v>19590</v>
      </c>
      <c r="F25" s="66">
        <v>10363.450000000001</v>
      </c>
      <c r="G25" s="32">
        <v>19743</v>
      </c>
      <c r="I25" s="134"/>
    </row>
    <row r="26" spans="1:9" x14ac:dyDescent="0.25">
      <c r="B26" s="50" t="s">
        <v>184</v>
      </c>
      <c r="C26" s="107">
        <f t="shared" ref="C26" si="0">SUM(C17:C25)</f>
        <v>157759</v>
      </c>
      <c r="D26" s="38">
        <f t="shared" ref="D26:F26" si="1">SUM(D17:D25)</f>
        <v>123421.54999999999</v>
      </c>
      <c r="E26" s="107">
        <f>SUM(E17:E25)</f>
        <v>168862</v>
      </c>
      <c r="F26" s="107">
        <f t="shared" si="1"/>
        <v>85937.280000000013</v>
      </c>
      <c r="G26" s="107">
        <f>SUM(G17:G25)</f>
        <v>177443</v>
      </c>
      <c r="I26" s="270">
        <f>SUM((G26-E26)/E26)</f>
        <v>5.0816643176084614E-2</v>
      </c>
    </row>
    <row r="27" spans="1:9" x14ac:dyDescent="0.25">
      <c r="A27" s="27"/>
      <c r="C27" s="117"/>
      <c r="D27" s="55"/>
      <c r="E27" s="135"/>
      <c r="F27" s="117"/>
      <c r="G27" s="135"/>
      <c r="I27" s="134"/>
    </row>
    <row r="28" spans="1:9" x14ac:dyDescent="0.25">
      <c r="A28" s="212" t="s">
        <v>68</v>
      </c>
      <c r="B28" s="212" t="s">
        <v>185</v>
      </c>
      <c r="C28" s="214">
        <f t="shared" ref="C28" si="2">SUM(C14+C26)</f>
        <v>430556</v>
      </c>
      <c r="D28" s="214">
        <f t="shared" ref="D28:F28" si="3">SUM(D14+D26)</f>
        <v>324706.38</v>
      </c>
      <c r="E28" s="214">
        <f>SUM(E14+E26)</f>
        <v>415630</v>
      </c>
      <c r="F28" s="214">
        <f t="shared" si="3"/>
        <v>238102.06</v>
      </c>
      <c r="G28" s="214">
        <f>SUM(G14+G26)</f>
        <v>425972</v>
      </c>
      <c r="H28" s="213"/>
      <c r="I28" s="321">
        <f>SUM((G28-E28)/E28)</f>
        <v>2.488270817794673E-2</v>
      </c>
    </row>
    <row r="29" spans="1:9" x14ac:dyDescent="0.25">
      <c r="B29" s="27"/>
      <c r="C29" s="47"/>
      <c r="E29" s="105"/>
      <c r="F29" s="47"/>
      <c r="G29" s="105"/>
      <c r="I29" s="114"/>
    </row>
    <row r="30" spans="1:9" x14ac:dyDescent="0.25">
      <c r="B30" s="27"/>
      <c r="C30" s="47"/>
      <c r="E30" s="105"/>
      <c r="F30" s="47"/>
      <c r="G30" s="105"/>
      <c r="I30" s="114"/>
    </row>
    <row r="31" spans="1:9" x14ac:dyDescent="0.25">
      <c r="B31" s="27"/>
      <c r="C31" s="47"/>
      <c r="E31" s="105"/>
      <c r="F31" s="47"/>
      <c r="G31" s="105"/>
      <c r="I31" s="114"/>
    </row>
    <row r="32" spans="1:9" x14ac:dyDescent="0.25">
      <c r="B32" s="27"/>
      <c r="C32" s="47"/>
      <c r="E32" s="105"/>
      <c r="F32" s="47"/>
      <c r="G32" s="105"/>
      <c r="I32" s="114"/>
    </row>
    <row r="33" spans="1:9" x14ac:dyDescent="0.25">
      <c r="B33" s="27"/>
      <c r="C33" s="47"/>
      <c r="E33" s="105"/>
      <c r="F33" s="47"/>
      <c r="G33" s="105"/>
      <c r="I33" s="114"/>
    </row>
    <row r="34" spans="1:9" x14ac:dyDescent="0.25">
      <c r="B34" s="27"/>
      <c r="C34" s="47"/>
      <c r="E34" s="105"/>
      <c r="F34" s="47"/>
      <c r="G34" s="105"/>
      <c r="I34" s="114"/>
    </row>
    <row r="35" spans="1:9" x14ac:dyDescent="0.25">
      <c r="A35" s="17" t="s">
        <v>42</v>
      </c>
      <c r="D35" s="18" t="s">
        <v>43</v>
      </c>
      <c r="E35" s="19"/>
      <c r="G35" s="19" t="s">
        <v>154</v>
      </c>
      <c r="H35" s="20"/>
    </row>
    <row r="36" spans="1:9" x14ac:dyDescent="0.25">
      <c r="A36" s="17"/>
      <c r="H36" s="20"/>
    </row>
    <row r="37" spans="1:9" x14ac:dyDescent="0.25">
      <c r="D37" s="21" t="s">
        <v>44</v>
      </c>
    </row>
    <row r="38" spans="1:9" x14ac:dyDescent="0.25">
      <c r="C38" s="86">
        <v>2017</v>
      </c>
      <c r="D38" s="89">
        <v>2017</v>
      </c>
      <c r="E38" s="221">
        <v>2018</v>
      </c>
      <c r="F38" s="86">
        <v>2018</v>
      </c>
      <c r="G38" s="88">
        <v>2019</v>
      </c>
      <c r="H38" s="91"/>
      <c r="I38" s="91" t="s">
        <v>45</v>
      </c>
    </row>
    <row r="39" spans="1:9" x14ac:dyDescent="0.25">
      <c r="C39" s="21" t="s">
        <v>46</v>
      </c>
      <c r="D39" s="89" t="s">
        <v>47</v>
      </c>
      <c r="E39" s="120" t="s">
        <v>46</v>
      </c>
      <c r="F39" s="92" t="s">
        <v>406</v>
      </c>
      <c r="G39" s="93" t="s">
        <v>384</v>
      </c>
      <c r="H39" s="91"/>
      <c r="I39" s="120" t="s">
        <v>176</v>
      </c>
    </row>
    <row r="40" spans="1:9" x14ac:dyDescent="0.25">
      <c r="A40" s="27" t="s">
        <v>211</v>
      </c>
      <c r="E40" s="55"/>
      <c r="G40" s="28"/>
    </row>
    <row r="41" spans="1:9" x14ac:dyDescent="0.25">
      <c r="A41" s="29" t="s">
        <v>156</v>
      </c>
      <c r="E41" s="55"/>
      <c r="G41" s="28"/>
    </row>
    <row r="42" spans="1:9" x14ac:dyDescent="0.25">
      <c r="A42" s="27" t="s">
        <v>212</v>
      </c>
      <c r="C42" s="116">
        <v>2000</v>
      </c>
      <c r="D42" s="97">
        <v>546.11</v>
      </c>
      <c r="E42" s="116">
        <v>2000</v>
      </c>
      <c r="F42" s="34">
        <v>573.41999999999996</v>
      </c>
      <c r="G42" s="40">
        <v>2000</v>
      </c>
    </row>
    <row r="43" spans="1:9" x14ac:dyDescent="0.25">
      <c r="A43" s="27" t="s">
        <v>157</v>
      </c>
      <c r="C43" s="117">
        <v>10000</v>
      </c>
      <c r="D43" s="31">
        <v>4906.5</v>
      </c>
      <c r="E43" s="117">
        <v>10000</v>
      </c>
      <c r="F43" s="36">
        <v>8818.7999999999993</v>
      </c>
      <c r="G43" s="32">
        <v>12000</v>
      </c>
    </row>
    <row r="44" spans="1:9" x14ac:dyDescent="0.25">
      <c r="A44" s="27" t="s">
        <v>214</v>
      </c>
      <c r="C44" s="117">
        <v>20000</v>
      </c>
      <c r="D44" s="31">
        <v>0</v>
      </c>
      <c r="E44" s="117">
        <v>20000</v>
      </c>
      <c r="F44" s="30">
        <v>0</v>
      </c>
      <c r="G44" s="32">
        <v>1000</v>
      </c>
    </row>
    <row r="45" spans="1:9" x14ac:dyDescent="0.25">
      <c r="B45" s="50" t="s">
        <v>156</v>
      </c>
      <c r="C45" s="54">
        <f>SUM(C42:C44)</f>
        <v>32000</v>
      </c>
      <c r="D45" s="38">
        <f>SUM(D42:D44)</f>
        <v>5452.61</v>
      </c>
      <c r="E45" s="54">
        <f>SUM(E42:E44)</f>
        <v>32000</v>
      </c>
      <c r="F45" s="54">
        <f>SUM(F42:F44)</f>
        <v>9392.2199999999993</v>
      </c>
      <c r="G45" s="54">
        <f>SUM(G42:G44)</f>
        <v>15000</v>
      </c>
      <c r="I45" s="316">
        <f>SUM((G45-E45)/E45)</f>
        <v>-0.53125</v>
      </c>
    </row>
    <row r="46" spans="1:9" x14ac:dyDescent="0.25">
      <c r="B46" s="27"/>
      <c r="C46" s="30"/>
      <c r="D46" s="31"/>
      <c r="E46" s="117"/>
      <c r="F46" s="30"/>
      <c r="G46" s="32"/>
      <c r="I46" s="134"/>
    </row>
    <row r="47" spans="1:9" x14ac:dyDescent="0.25">
      <c r="A47" s="29" t="s">
        <v>191</v>
      </c>
      <c r="D47" s="31"/>
      <c r="E47" s="55"/>
      <c r="G47" s="28"/>
      <c r="I47" s="134"/>
    </row>
    <row r="48" spans="1:9" x14ac:dyDescent="0.25">
      <c r="A48" s="27" t="s">
        <v>72</v>
      </c>
      <c r="C48" s="36">
        <v>3000</v>
      </c>
      <c r="D48" s="208">
        <v>1113.2</v>
      </c>
      <c r="E48" s="116">
        <v>3000</v>
      </c>
      <c r="F48" s="34">
        <v>1234.31</v>
      </c>
      <c r="G48" s="40">
        <v>3000</v>
      </c>
      <c r="I48" s="134"/>
    </row>
    <row r="49" spans="1:9" x14ac:dyDescent="0.25">
      <c r="A49" s="27" t="s">
        <v>73</v>
      </c>
      <c r="C49" s="36">
        <v>1000</v>
      </c>
      <c r="D49" s="208">
        <v>1734.61</v>
      </c>
      <c r="E49" s="116">
        <v>1000</v>
      </c>
      <c r="F49" s="33">
        <v>11.85</v>
      </c>
      <c r="G49" s="40">
        <v>1000</v>
      </c>
      <c r="I49" s="134"/>
    </row>
    <row r="50" spans="1:9" x14ac:dyDescent="0.25">
      <c r="A50" s="27" t="s">
        <v>74</v>
      </c>
      <c r="C50" s="36">
        <v>2000</v>
      </c>
      <c r="D50" s="208">
        <v>2400.2399999999998</v>
      </c>
      <c r="E50" s="116">
        <v>2000</v>
      </c>
      <c r="F50" s="33">
        <v>0</v>
      </c>
      <c r="G50" s="40">
        <v>3000</v>
      </c>
      <c r="I50" s="134"/>
    </row>
    <row r="51" spans="1:9" x14ac:dyDescent="0.25">
      <c r="A51" s="27" t="s">
        <v>160</v>
      </c>
      <c r="C51" s="34">
        <v>500</v>
      </c>
      <c r="D51" s="208">
        <v>0</v>
      </c>
      <c r="E51" s="52">
        <v>500</v>
      </c>
      <c r="F51" s="34">
        <v>0</v>
      </c>
      <c r="G51" s="41">
        <v>500</v>
      </c>
      <c r="I51" s="134"/>
    </row>
    <row r="52" spans="1:9" x14ac:dyDescent="0.25">
      <c r="B52" s="50" t="s">
        <v>191</v>
      </c>
      <c r="C52" s="43">
        <f t="shared" ref="C52" si="4">SUM(C48:C51)</f>
        <v>6500</v>
      </c>
      <c r="D52" s="38">
        <f t="shared" ref="D52:F52" si="5">SUM(D48:D51)</f>
        <v>5248.0499999999993</v>
      </c>
      <c r="E52" s="43">
        <f>SUM(E48:E51)</f>
        <v>6500</v>
      </c>
      <c r="F52" s="43">
        <f t="shared" si="5"/>
        <v>1246.1599999999999</v>
      </c>
      <c r="G52" s="43">
        <f>SUM(G48:G51)</f>
        <v>7500</v>
      </c>
      <c r="I52" s="270">
        <f>SUM((G52-E52)/E52)</f>
        <v>0.15384615384615385</v>
      </c>
    </row>
    <row r="53" spans="1:9" x14ac:dyDescent="0.25">
      <c r="A53" s="27"/>
      <c r="D53" s="31"/>
      <c r="E53" s="55"/>
      <c r="G53" s="28"/>
      <c r="I53" s="134"/>
    </row>
    <row r="54" spans="1:9" x14ac:dyDescent="0.25">
      <c r="A54" s="29" t="s">
        <v>78</v>
      </c>
      <c r="D54" s="31"/>
      <c r="E54" s="55"/>
      <c r="G54" s="28"/>
      <c r="I54" s="134"/>
    </row>
    <row r="55" spans="1:9" x14ac:dyDescent="0.25">
      <c r="A55" s="27" t="s">
        <v>389</v>
      </c>
      <c r="C55" s="33">
        <v>0</v>
      </c>
      <c r="D55" s="31">
        <v>29.09</v>
      </c>
      <c r="E55" s="135">
        <v>0</v>
      </c>
      <c r="F55" s="34">
        <v>0</v>
      </c>
      <c r="G55" s="35">
        <v>0</v>
      </c>
      <c r="I55" s="134"/>
    </row>
    <row r="56" spans="1:9" x14ac:dyDescent="0.25">
      <c r="A56" s="27" t="s">
        <v>391</v>
      </c>
      <c r="C56" s="33">
        <v>0</v>
      </c>
      <c r="D56" s="31">
        <v>0</v>
      </c>
      <c r="E56" s="135">
        <v>0</v>
      </c>
      <c r="F56" s="34">
        <v>0</v>
      </c>
      <c r="G56" s="35">
        <v>0</v>
      </c>
      <c r="I56" s="134"/>
    </row>
    <row r="57" spans="1:9" x14ac:dyDescent="0.25">
      <c r="B57" s="50" t="s">
        <v>215</v>
      </c>
      <c r="C57" s="63">
        <f>SUM(C55:C56)</f>
        <v>0</v>
      </c>
      <c r="D57" s="38">
        <f>SUM(D55:D56)</f>
        <v>29.09</v>
      </c>
      <c r="E57" s="63">
        <f>SUM(E55:E56)</f>
        <v>0</v>
      </c>
      <c r="F57" s="63">
        <f>SUM(F55:F56)</f>
        <v>0</v>
      </c>
      <c r="G57" s="63">
        <f>SUM(G55:G56)</f>
        <v>0</v>
      </c>
      <c r="I57" s="270">
        <v>0</v>
      </c>
    </row>
    <row r="58" spans="1:9" x14ac:dyDescent="0.25">
      <c r="B58" s="27"/>
      <c r="D58" s="31"/>
      <c r="E58" s="55"/>
      <c r="G58" s="28"/>
      <c r="I58" s="134"/>
    </row>
    <row r="59" spans="1:9" x14ac:dyDescent="0.25">
      <c r="A59" s="29" t="s">
        <v>80</v>
      </c>
      <c r="D59" s="31"/>
      <c r="E59" s="55"/>
      <c r="G59" s="28"/>
      <c r="I59" s="134"/>
    </row>
    <row r="60" spans="1:9" x14ac:dyDescent="0.25">
      <c r="A60" s="27" t="s">
        <v>82</v>
      </c>
      <c r="C60" s="36">
        <v>1300</v>
      </c>
      <c r="D60" s="31">
        <v>1306.6400000000001</v>
      </c>
      <c r="E60" s="116">
        <v>1300</v>
      </c>
      <c r="F60" s="34">
        <v>891.9</v>
      </c>
      <c r="G60" s="40">
        <v>1300</v>
      </c>
      <c r="I60" s="134"/>
    </row>
    <row r="61" spans="1:9" x14ac:dyDescent="0.25">
      <c r="A61" s="27" t="s">
        <v>161</v>
      </c>
      <c r="C61" s="34">
        <v>100</v>
      </c>
      <c r="D61" s="31">
        <v>0</v>
      </c>
      <c r="E61" s="52">
        <v>50</v>
      </c>
      <c r="F61" s="33">
        <v>0</v>
      </c>
      <c r="G61" s="112">
        <v>50</v>
      </c>
      <c r="I61" s="134"/>
    </row>
    <row r="62" spans="1:9" x14ac:dyDescent="0.25">
      <c r="B62" s="50" t="s">
        <v>80</v>
      </c>
      <c r="C62" s="43">
        <f>SUM(C60:C61)</f>
        <v>1400</v>
      </c>
      <c r="D62" s="38">
        <f>SUM(D60:D61)</f>
        <v>1306.6400000000001</v>
      </c>
      <c r="E62" s="43">
        <f>SUM(E60:E61)</f>
        <v>1350</v>
      </c>
      <c r="F62" s="43">
        <f>SUM(F60:F61)</f>
        <v>891.9</v>
      </c>
      <c r="G62" s="43">
        <f>SUM(G60:G61)</f>
        <v>1350</v>
      </c>
      <c r="I62" s="322">
        <f>SUM((G62-E62)/E62)</f>
        <v>0</v>
      </c>
    </row>
    <row r="63" spans="1:9" x14ac:dyDescent="0.25">
      <c r="B63" s="29"/>
      <c r="C63" s="36"/>
      <c r="D63" s="31"/>
      <c r="E63" s="116"/>
      <c r="F63" s="36"/>
      <c r="G63" s="40"/>
      <c r="I63" s="133"/>
    </row>
    <row r="64" spans="1:9" x14ac:dyDescent="0.25">
      <c r="A64" s="29" t="s">
        <v>86</v>
      </c>
      <c r="D64" s="31"/>
      <c r="E64" s="55"/>
      <c r="G64" s="28"/>
      <c r="I64" s="134"/>
    </row>
    <row r="65" spans="1:9" x14ac:dyDescent="0.25">
      <c r="A65" s="27" t="s">
        <v>88</v>
      </c>
      <c r="C65" s="34">
        <v>300</v>
      </c>
      <c r="D65" s="31">
        <v>18.579999999999998</v>
      </c>
      <c r="E65" s="52">
        <v>250</v>
      </c>
      <c r="F65" s="33">
        <v>0</v>
      </c>
      <c r="G65" s="40">
        <v>250</v>
      </c>
      <c r="I65" s="134"/>
    </row>
    <row r="66" spans="1:9" x14ac:dyDescent="0.25">
      <c r="A66" s="27" t="s">
        <v>216</v>
      </c>
      <c r="C66" s="34">
        <v>400</v>
      </c>
      <c r="D66" s="31">
        <v>0</v>
      </c>
      <c r="E66" s="52">
        <v>50</v>
      </c>
      <c r="F66" s="33">
        <v>0</v>
      </c>
      <c r="G66" s="112">
        <v>50</v>
      </c>
      <c r="I66" s="134"/>
    </row>
    <row r="67" spans="1:9" x14ac:dyDescent="0.25">
      <c r="B67" s="50" t="s">
        <v>166</v>
      </c>
      <c r="C67" s="51">
        <f t="shared" ref="C67" si="6">SUM(C65:C66)</f>
        <v>700</v>
      </c>
      <c r="D67" s="38">
        <f t="shared" ref="D67:F67" si="7">SUM(D65:D66)</f>
        <v>18.579999999999998</v>
      </c>
      <c r="E67" s="51">
        <f>SUM(E65:E66)</f>
        <v>300</v>
      </c>
      <c r="F67" s="51">
        <f t="shared" si="7"/>
        <v>0</v>
      </c>
      <c r="G67" s="38">
        <f>SUM(G65:G66)</f>
        <v>300</v>
      </c>
      <c r="I67" s="322">
        <f>SUM((G67-E67)/E67)</f>
        <v>0</v>
      </c>
    </row>
    <row r="68" spans="1:9" x14ac:dyDescent="0.25">
      <c r="B68" s="27"/>
      <c r="C68" s="34"/>
      <c r="E68" s="52"/>
      <c r="F68" s="33"/>
      <c r="G68" s="52"/>
      <c r="I68" s="114"/>
    </row>
    <row r="69" spans="1:9" x14ac:dyDescent="0.25">
      <c r="A69" s="17" t="s">
        <v>42</v>
      </c>
      <c r="D69" s="18" t="s">
        <v>43</v>
      </c>
      <c r="E69" s="19"/>
      <c r="G69" s="19" t="s">
        <v>96</v>
      </c>
      <c r="H69" s="20"/>
    </row>
    <row r="70" spans="1:9" x14ac:dyDescent="0.25">
      <c r="A70" s="17"/>
      <c r="H70" s="20"/>
    </row>
    <row r="71" spans="1:9" x14ac:dyDescent="0.25">
      <c r="D71" s="21" t="s">
        <v>44</v>
      </c>
    </row>
    <row r="72" spans="1:9" x14ac:dyDescent="0.25">
      <c r="C72" s="86">
        <v>2017</v>
      </c>
      <c r="D72" s="89">
        <v>2017</v>
      </c>
      <c r="E72" s="221">
        <v>2018</v>
      </c>
      <c r="F72" s="86">
        <v>2018</v>
      </c>
      <c r="G72" s="88">
        <v>2019</v>
      </c>
      <c r="H72" s="91"/>
      <c r="I72" s="91" t="s">
        <v>45</v>
      </c>
    </row>
    <row r="73" spans="1:9" x14ac:dyDescent="0.25">
      <c r="C73" s="21" t="s">
        <v>46</v>
      </c>
      <c r="D73" s="89" t="s">
        <v>47</v>
      </c>
      <c r="E73" s="120" t="s">
        <v>46</v>
      </c>
      <c r="F73" s="92" t="s">
        <v>406</v>
      </c>
      <c r="G73" s="93" t="s">
        <v>384</v>
      </c>
      <c r="H73" s="91"/>
      <c r="I73" s="120" t="s">
        <v>176</v>
      </c>
    </row>
    <row r="74" spans="1:9" x14ac:dyDescent="0.25">
      <c r="A74" s="27" t="s">
        <v>211</v>
      </c>
      <c r="G74" s="28"/>
    </row>
    <row r="75" spans="1:9" x14ac:dyDescent="0.25">
      <c r="C75" s="20"/>
      <c r="E75" s="20"/>
      <c r="F75" s="20"/>
      <c r="G75" s="136"/>
    </row>
    <row r="76" spans="1:9" x14ac:dyDescent="0.25">
      <c r="A76" s="29" t="s">
        <v>90</v>
      </c>
      <c r="G76" s="28"/>
    </row>
    <row r="77" spans="1:9" x14ac:dyDescent="0.25">
      <c r="A77" s="27" t="s">
        <v>91</v>
      </c>
      <c r="C77" s="52">
        <v>600</v>
      </c>
      <c r="D77" s="208">
        <v>971</v>
      </c>
      <c r="E77" s="302">
        <v>1200</v>
      </c>
      <c r="F77" s="66">
        <v>2868.5</v>
      </c>
      <c r="G77" s="40">
        <v>2500</v>
      </c>
    </row>
    <row r="78" spans="1:9" x14ac:dyDescent="0.25">
      <c r="A78" s="27" t="s">
        <v>167</v>
      </c>
      <c r="C78" s="117">
        <v>14000</v>
      </c>
      <c r="D78" s="208">
        <v>13103</v>
      </c>
      <c r="E78" s="301">
        <v>14000</v>
      </c>
      <c r="F78" s="36">
        <v>11239</v>
      </c>
      <c r="G78" s="32">
        <v>14000</v>
      </c>
    </row>
    <row r="79" spans="1:9" x14ac:dyDescent="0.25">
      <c r="A79" s="27" t="s">
        <v>93</v>
      </c>
      <c r="C79" s="52">
        <v>850</v>
      </c>
      <c r="D79" s="208">
        <v>333.54</v>
      </c>
      <c r="E79" s="310">
        <v>750</v>
      </c>
      <c r="F79" s="34">
        <v>242</v>
      </c>
      <c r="G79" s="41">
        <v>650</v>
      </c>
    </row>
    <row r="80" spans="1:9" x14ac:dyDescent="0.25">
      <c r="A80" s="27" t="s">
        <v>94</v>
      </c>
      <c r="C80" s="116">
        <v>1000</v>
      </c>
      <c r="D80" s="208">
        <v>286.68</v>
      </c>
      <c r="E80" s="310">
        <v>900</v>
      </c>
      <c r="F80" s="33">
        <v>508.36</v>
      </c>
      <c r="G80" s="41">
        <v>750</v>
      </c>
    </row>
    <row r="81" spans="1:9" x14ac:dyDescent="0.25">
      <c r="B81" s="50" t="s">
        <v>95</v>
      </c>
      <c r="C81" s="54">
        <f t="shared" ref="C81" si="8">SUM(C77:C80)</f>
        <v>16450</v>
      </c>
      <c r="D81" s="38">
        <f t="shared" ref="D81:F81" si="9">SUM(D77:D80)</f>
        <v>14694.220000000001</v>
      </c>
      <c r="E81" s="54">
        <f>SUM(E77:E80)</f>
        <v>16850</v>
      </c>
      <c r="F81" s="54">
        <f t="shared" si="9"/>
        <v>14857.86</v>
      </c>
      <c r="G81" s="54">
        <f>SUM(G77:G80)</f>
        <v>17900</v>
      </c>
      <c r="I81" s="270">
        <f>SUM((G81-E81)/E81)</f>
        <v>6.2314540059347182E-2</v>
      </c>
    </row>
    <row r="82" spans="1:9" x14ac:dyDescent="0.25">
      <c r="C82" s="20"/>
      <c r="D82" s="31"/>
      <c r="E82" s="131"/>
      <c r="F82" s="20"/>
      <c r="G82" s="317"/>
      <c r="I82" s="134"/>
    </row>
    <row r="83" spans="1:9" x14ac:dyDescent="0.25">
      <c r="A83" s="29" t="s">
        <v>98</v>
      </c>
      <c r="D83" s="31"/>
      <c r="E83" s="55"/>
      <c r="G83" s="77"/>
      <c r="I83" s="134"/>
    </row>
    <row r="84" spans="1:9" x14ac:dyDescent="0.25">
      <c r="A84" s="27" t="s">
        <v>99</v>
      </c>
      <c r="C84" s="116">
        <v>4000</v>
      </c>
      <c r="D84" s="208">
        <v>0</v>
      </c>
      <c r="E84" s="116">
        <v>3000</v>
      </c>
      <c r="F84" s="49">
        <v>0</v>
      </c>
      <c r="G84" s="40">
        <v>3000</v>
      </c>
      <c r="I84" s="134"/>
    </row>
    <row r="85" spans="1:9" x14ac:dyDescent="0.25">
      <c r="A85" s="27" t="s">
        <v>100</v>
      </c>
      <c r="C85" s="34">
        <v>600</v>
      </c>
      <c r="D85" s="208">
        <v>0</v>
      </c>
      <c r="E85" s="52">
        <v>500</v>
      </c>
      <c r="F85" s="33">
        <v>0</v>
      </c>
      <c r="G85" s="41">
        <v>500</v>
      </c>
      <c r="I85" s="134"/>
    </row>
    <row r="86" spans="1:9" x14ac:dyDescent="0.25">
      <c r="B86" s="50" t="s">
        <v>217</v>
      </c>
      <c r="C86" s="43">
        <f t="shared" ref="C86" si="10">SUM(C84:C85)</f>
        <v>4600</v>
      </c>
      <c r="D86" s="38">
        <f t="shared" ref="D86:F86" si="11">SUM(D84:D85)</f>
        <v>0</v>
      </c>
      <c r="E86" s="43">
        <f>SUM(E84:E85)</f>
        <v>3500</v>
      </c>
      <c r="F86" s="43">
        <f t="shared" si="11"/>
        <v>0</v>
      </c>
      <c r="G86" s="43">
        <f>SUM(G84:G85)</f>
        <v>3500</v>
      </c>
      <c r="I86" s="322">
        <f>SUM((G86-E86)/E86)</f>
        <v>0</v>
      </c>
    </row>
    <row r="87" spans="1:9" x14ac:dyDescent="0.25">
      <c r="B87" s="27"/>
      <c r="C87" s="36"/>
      <c r="D87" s="31"/>
      <c r="E87" s="116"/>
      <c r="F87" s="49"/>
      <c r="G87" s="116"/>
      <c r="I87" s="134"/>
    </row>
    <row r="88" spans="1:9" x14ac:dyDescent="0.25">
      <c r="A88" s="212" t="s">
        <v>102</v>
      </c>
      <c r="B88" s="212" t="s">
        <v>103</v>
      </c>
      <c r="C88" s="214">
        <f>SUM(C45,C52,C57,C62,C67,C81,C86)</f>
        <v>61650</v>
      </c>
      <c r="D88" s="217">
        <f>SUM(D45,D52,D57,D62,D67,D81,D86)</f>
        <v>26749.190000000002</v>
      </c>
      <c r="E88" s="214">
        <f>SUM(E45,E52,E57,E62,E67,E81,E86)</f>
        <v>60500</v>
      </c>
      <c r="F88" s="214">
        <f>SUM(F45,F52,F57,F62,F67,F81,F86)</f>
        <v>26388.14</v>
      </c>
      <c r="G88" s="214">
        <f>SUM(G45,G52,G57,G62,G67,G81,G86)</f>
        <v>45550</v>
      </c>
      <c r="H88" s="213"/>
      <c r="I88" s="272">
        <f>SUM((G88-E88)/E88)</f>
        <v>-0.24710743801652893</v>
      </c>
    </row>
    <row r="89" spans="1:9" x14ac:dyDescent="0.25">
      <c r="B89" s="27"/>
      <c r="C89" s="47"/>
      <c r="D89" s="31"/>
      <c r="E89" s="105"/>
      <c r="F89" s="47"/>
      <c r="G89" s="105"/>
      <c r="I89" s="134"/>
    </row>
    <row r="90" spans="1:9" x14ac:dyDescent="0.25">
      <c r="A90" s="27" t="s">
        <v>218</v>
      </c>
      <c r="D90" s="31"/>
      <c r="E90" s="55"/>
      <c r="G90" s="55"/>
      <c r="I90" s="134"/>
    </row>
    <row r="91" spans="1:9" x14ac:dyDescent="0.25">
      <c r="A91" s="27"/>
      <c r="D91" s="31"/>
      <c r="E91" s="55"/>
      <c r="G91" s="55"/>
      <c r="I91" s="134"/>
    </row>
    <row r="92" spans="1:9" x14ac:dyDescent="0.25">
      <c r="A92" s="29" t="s">
        <v>105</v>
      </c>
      <c r="D92" s="31"/>
      <c r="E92" s="55"/>
      <c r="G92" s="55"/>
      <c r="I92" s="134"/>
    </row>
    <row r="93" spans="1:9" x14ac:dyDescent="0.25">
      <c r="A93" s="27" t="s">
        <v>106</v>
      </c>
      <c r="C93" s="36">
        <v>1200</v>
      </c>
      <c r="D93" s="31">
        <v>716.91</v>
      </c>
      <c r="E93" s="116">
        <v>1000</v>
      </c>
      <c r="F93" s="34">
        <v>327.27</v>
      </c>
      <c r="G93" s="40">
        <v>1000</v>
      </c>
      <c r="I93" s="134"/>
    </row>
    <row r="94" spans="1:9" x14ac:dyDescent="0.25">
      <c r="B94" s="50" t="s">
        <v>105</v>
      </c>
      <c r="C94" s="43">
        <f t="shared" ref="C94" si="12">SUM(C93)</f>
        <v>1200</v>
      </c>
      <c r="D94" s="38">
        <f t="shared" ref="D94:F94" si="13">SUM(D93)</f>
        <v>716.91</v>
      </c>
      <c r="E94" s="43">
        <f>SUM(E93)</f>
        <v>1000</v>
      </c>
      <c r="F94" s="43">
        <f t="shared" si="13"/>
        <v>327.27</v>
      </c>
      <c r="G94" s="43">
        <f>SUM(G93)</f>
        <v>1000</v>
      </c>
      <c r="I94" s="322">
        <f>SUM((G94-E94)/E94)</f>
        <v>0</v>
      </c>
    </row>
    <row r="95" spans="1:9" x14ac:dyDescent="0.25">
      <c r="B95" s="27"/>
      <c r="D95" s="31"/>
      <c r="E95" s="55"/>
      <c r="G95" s="55"/>
      <c r="I95" s="134"/>
    </row>
    <row r="96" spans="1:9" x14ac:dyDescent="0.25">
      <c r="A96" s="29" t="s">
        <v>108</v>
      </c>
      <c r="D96" s="31"/>
      <c r="E96" s="55"/>
      <c r="G96" s="55"/>
      <c r="I96" s="134"/>
    </row>
    <row r="97" spans="1:9" x14ac:dyDescent="0.25">
      <c r="A97" s="27" t="s">
        <v>110</v>
      </c>
      <c r="C97" s="116">
        <v>3100</v>
      </c>
      <c r="D97" s="208">
        <v>3465.42</v>
      </c>
      <c r="E97" s="116">
        <v>3600</v>
      </c>
      <c r="F97" s="36">
        <v>5278.26</v>
      </c>
      <c r="G97" s="40">
        <v>3750</v>
      </c>
      <c r="I97" s="134"/>
    </row>
    <row r="98" spans="1:9" x14ac:dyDescent="0.25">
      <c r="B98" s="50" t="s">
        <v>108</v>
      </c>
      <c r="C98" s="43">
        <f>SUM(C97:C97)</f>
        <v>3100</v>
      </c>
      <c r="D98" s="38">
        <f>SUM(D97:D97)</f>
        <v>3465.42</v>
      </c>
      <c r="E98" s="43">
        <f>SUM(E97:E97)</f>
        <v>3600</v>
      </c>
      <c r="F98" s="43">
        <f>SUM(F97:F97)</f>
        <v>5278.26</v>
      </c>
      <c r="G98" s="43">
        <f>SUM(G97:G97)</f>
        <v>3750</v>
      </c>
      <c r="I98" s="270">
        <f>SUM((G98-E98)/E98)</f>
        <v>4.1666666666666664E-2</v>
      </c>
    </row>
    <row r="99" spans="1:9" x14ac:dyDescent="0.25">
      <c r="B99" s="27"/>
      <c r="C99" s="36"/>
      <c r="D99" s="36"/>
      <c r="E99" s="36"/>
      <c r="F99" s="36"/>
      <c r="G99" s="36"/>
      <c r="I99" s="114"/>
    </row>
    <row r="103" spans="1:9" x14ac:dyDescent="0.25">
      <c r="A103" s="17" t="s">
        <v>42</v>
      </c>
      <c r="D103" s="18" t="s">
        <v>43</v>
      </c>
      <c r="E103" s="114"/>
      <c r="G103" s="114" t="s">
        <v>122</v>
      </c>
      <c r="H103" s="20"/>
    </row>
    <row r="104" spans="1:9" x14ac:dyDescent="0.25">
      <c r="A104" s="17" t="s">
        <v>219</v>
      </c>
      <c r="H104" s="20"/>
    </row>
    <row r="105" spans="1:9" x14ac:dyDescent="0.25">
      <c r="D105" s="21" t="s">
        <v>44</v>
      </c>
    </row>
    <row r="106" spans="1:9" x14ac:dyDescent="0.25">
      <c r="C106" s="86">
        <v>2017</v>
      </c>
      <c r="D106" s="89">
        <v>2017</v>
      </c>
      <c r="E106" s="221">
        <v>2018</v>
      </c>
      <c r="F106" s="86">
        <v>2018</v>
      </c>
      <c r="G106" s="88">
        <v>2019</v>
      </c>
      <c r="I106" s="39" t="s">
        <v>45</v>
      </c>
    </row>
    <row r="107" spans="1:9" x14ac:dyDescent="0.25">
      <c r="C107" s="21" t="s">
        <v>46</v>
      </c>
      <c r="D107" s="89" t="s">
        <v>47</v>
      </c>
      <c r="E107" s="120" t="s">
        <v>46</v>
      </c>
      <c r="F107" s="92" t="s">
        <v>406</v>
      </c>
      <c r="G107" s="93" t="s">
        <v>384</v>
      </c>
      <c r="I107" s="130" t="s">
        <v>176</v>
      </c>
    </row>
    <row r="108" spans="1:9" x14ac:dyDescent="0.25">
      <c r="A108" s="27" t="s">
        <v>218</v>
      </c>
      <c r="E108" s="55"/>
      <c r="G108" s="28"/>
    </row>
    <row r="109" spans="1:9" x14ac:dyDescent="0.25">
      <c r="A109" s="29" t="s">
        <v>116</v>
      </c>
      <c r="E109" s="55"/>
      <c r="G109" s="28"/>
    </row>
    <row r="110" spans="1:9" x14ac:dyDescent="0.25">
      <c r="A110" s="27" t="s">
        <v>117</v>
      </c>
      <c r="C110" s="52">
        <v>500</v>
      </c>
      <c r="D110" s="239">
        <v>559.58000000000004</v>
      </c>
      <c r="E110" s="52">
        <v>500</v>
      </c>
      <c r="F110" s="33">
        <v>438.88</v>
      </c>
      <c r="G110" s="41">
        <v>500</v>
      </c>
    </row>
    <row r="111" spans="1:9" x14ac:dyDescent="0.25">
      <c r="A111" s="27" t="s">
        <v>171</v>
      </c>
      <c r="C111" s="116">
        <v>2200</v>
      </c>
      <c r="D111" s="208">
        <v>4115</v>
      </c>
      <c r="E111" s="116">
        <v>2500</v>
      </c>
      <c r="F111" s="36">
        <v>3216</v>
      </c>
      <c r="G111" s="40">
        <v>3000</v>
      </c>
    </row>
    <row r="112" spans="1:9" x14ac:dyDescent="0.25">
      <c r="B112" s="50" t="s">
        <v>220</v>
      </c>
      <c r="C112" s="43">
        <f t="shared" ref="C112" si="14">SUM(C110:C111)</f>
        <v>2700</v>
      </c>
      <c r="D112" s="43">
        <f>SUM(D110:D111)</f>
        <v>4674.58</v>
      </c>
      <c r="E112" s="43">
        <f>SUM(E110:E111)</f>
        <v>3000</v>
      </c>
      <c r="F112" s="43">
        <f t="shared" ref="F112" si="15">SUM(F110:F111)</f>
        <v>3654.88</v>
      </c>
      <c r="G112" s="43">
        <f>SUM(G110:G111)</f>
        <v>3500</v>
      </c>
      <c r="I112" s="270">
        <f>SUM((G112-E112)/E112)</f>
        <v>0.16666666666666666</v>
      </c>
    </row>
    <row r="113" spans="1:9" x14ac:dyDescent="0.25">
      <c r="B113" s="27"/>
      <c r="D113" s="97"/>
      <c r="E113" s="55"/>
      <c r="F113" s="55"/>
      <c r="G113" s="55"/>
      <c r="I113" s="134"/>
    </row>
    <row r="114" spans="1:9" x14ac:dyDescent="0.25">
      <c r="A114" s="212" t="s">
        <v>390</v>
      </c>
      <c r="B114" s="212"/>
      <c r="C114" s="216">
        <f>SUM(C94,C98,C112)</f>
        <v>7000</v>
      </c>
      <c r="D114" s="216">
        <f>SUM(D94,D98,D112)</f>
        <v>8856.91</v>
      </c>
      <c r="E114" s="216">
        <f>SUM(E94,E98,E112)</f>
        <v>7600</v>
      </c>
      <c r="F114" s="216">
        <f>SUM(F94,F98,F112)</f>
        <v>9260.41</v>
      </c>
      <c r="G114" s="216">
        <f>SUM(G94,G98,G112)</f>
        <v>8250</v>
      </c>
      <c r="H114" s="72"/>
      <c r="I114" s="273">
        <f>SUM((G114-E114)/E114)</f>
        <v>8.5526315789473686E-2</v>
      </c>
    </row>
    <row r="115" spans="1:9" x14ac:dyDescent="0.25">
      <c r="A115" s="45"/>
      <c r="B115" s="29"/>
      <c r="C115" s="64"/>
      <c r="D115" s="97"/>
      <c r="E115" s="138"/>
      <c r="F115" s="64"/>
      <c r="G115" s="138"/>
      <c r="I115" s="137"/>
    </row>
    <row r="116" spans="1:9" x14ac:dyDescent="0.25">
      <c r="A116" s="27" t="s">
        <v>221</v>
      </c>
      <c r="D116" s="97"/>
      <c r="E116" s="55"/>
      <c r="G116" s="55"/>
      <c r="I116" s="134"/>
    </row>
    <row r="117" spans="1:9" x14ac:dyDescent="0.25">
      <c r="A117" s="27"/>
      <c r="D117" s="97"/>
      <c r="E117" s="55"/>
      <c r="G117" s="55"/>
      <c r="I117" s="134"/>
    </row>
    <row r="118" spans="1:9" x14ac:dyDescent="0.25">
      <c r="A118" s="27" t="s">
        <v>124</v>
      </c>
      <c r="D118" s="97"/>
      <c r="E118" s="55"/>
      <c r="G118" s="55"/>
      <c r="I118" s="134"/>
    </row>
    <row r="119" spans="1:9" x14ac:dyDescent="0.25">
      <c r="A119" s="27" t="s">
        <v>174</v>
      </c>
      <c r="C119" s="36">
        <v>1500</v>
      </c>
      <c r="D119" s="242">
        <v>549</v>
      </c>
      <c r="E119" s="116">
        <v>1500</v>
      </c>
      <c r="F119" s="33">
        <v>979.98</v>
      </c>
      <c r="G119" s="40">
        <v>1500</v>
      </c>
      <c r="I119" s="270"/>
    </row>
    <row r="120" spans="1:9" x14ac:dyDescent="0.25">
      <c r="A120" s="27" t="s">
        <v>127</v>
      </c>
      <c r="C120" s="34">
        <v>750</v>
      </c>
      <c r="D120" s="242">
        <v>803</v>
      </c>
      <c r="E120" s="52">
        <v>750</v>
      </c>
      <c r="F120" s="34">
        <v>0</v>
      </c>
      <c r="G120" s="41">
        <v>750</v>
      </c>
      <c r="I120" s="134"/>
    </row>
    <row r="121" spans="1:9" x14ac:dyDescent="0.25">
      <c r="A121" s="27"/>
      <c r="C121" s="34"/>
      <c r="D121" s="97"/>
      <c r="E121" s="52"/>
      <c r="F121" s="34"/>
      <c r="G121" s="52"/>
      <c r="I121" s="134"/>
    </row>
    <row r="122" spans="1:9" x14ac:dyDescent="0.25">
      <c r="A122" s="212" t="s">
        <v>128</v>
      </c>
      <c r="B122" s="212" t="s">
        <v>222</v>
      </c>
      <c r="C122" s="216">
        <f>SUM(C119:C121)</f>
        <v>2250</v>
      </c>
      <c r="D122" s="216">
        <f>SUM(D119:D121)</f>
        <v>1352</v>
      </c>
      <c r="E122" s="216">
        <f>SUM(E119:E121)</f>
        <v>2250</v>
      </c>
      <c r="F122" s="216">
        <f>SUM(F119:F121)</f>
        <v>979.98</v>
      </c>
      <c r="G122" s="216">
        <f>SUM(G119:G121)</f>
        <v>2250</v>
      </c>
      <c r="H122" s="72"/>
      <c r="I122" s="273">
        <f>SUM((G122-E122)/E122)</f>
        <v>0</v>
      </c>
    </row>
    <row r="123" spans="1:9" x14ac:dyDescent="0.25">
      <c r="A123" s="27"/>
      <c r="B123" s="139"/>
      <c r="E123" s="55"/>
      <c r="G123" s="55"/>
      <c r="I123" s="134"/>
    </row>
    <row r="124" spans="1:9" x14ac:dyDescent="0.25">
      <c r="A124" s="27"/>
      <c r="B124" s="118" t="s">
        <v>130</v>
      </c>
      <c r="C124" s="128">
        <f>SUM(C28,C88,C114,C122)</f>
        <v>501456</v>
      </c>
      <c r="D124" s="128">
        <f>SUM(D28,D88,D114,D122)</f>
        <v>361664.48</v>
      </c>
      <c r="E124" s="128">
        <f>SUM(E28,E88,E114,E122)</f>
        <v>485980</v>
      </c>
      <c r="F124" s="128">
        <f>SUM(F28,F88,F114,F122)</f>
        <v>274730.58999999997</v>
      </c>
      <c r="G124" s="128">
        <f>SUM(G28,G88,G114,G122)</f>
        <v>482022</v>
      </c>
      <c r="H124" s="79"/>
      <c r="I124" s="274">
        <f>SUM(G124-E124)/E124</f>
        <v>-8.1443680809909873E-3</v>
      </c>
    </row>
    <row r="127" spans="1:9" x14ac:dyDescent="0.25">
      <c r="A127" s="39" t="s">
        <v>223</v>
      </c>
    </row>
    <row r="129" spans="1:9" x14ac:dyDescent="0.25">
      <c r="A129" s="73" t="s">
        <v>68</v>
      </c>
      <c r="B129" s="73" t="s">
        <v>131</v>
      </c>
      <c r="C129" s="209">
        <f>G28</f>
        <v>425972</v>
      </c>
      <c r="D129" s="72"/>
      <c r="E129" s="72"/>
      <c r="F129" s="72"/>
      <c r="G129" s="72"/>
      <c r="H129" s="72"/>
      <c r="I129" s="72"/>
    </row>
    <row r="130" spans="1:9" x14ac:dyDescent="0.25">
      <c r="A130" s="73" t="s">
        <v>102</v>
      </c>
      <c r="B130" s="73" t="s">
        <v>132</v>
      </c>
      <c r="C130" s="209">
        <f>G88</f>
        <v>45550</v>
      </c>
      <c r="D130" s="72"/>
      <c r="E130" s="72"/>
      <c r="F130" s="72"/>
      <c r="G130" s="72"/>
      <c r="H130" s="72"/>
      <c r="I130" s="72"/>
    </row>
    <row r="131" spans="1:9" x14ac:dyDescent="0.25">
      <c r="A131" s="73" t="s">
        <v>120</v>
      </c>
      <c r="B131" s="73" t="s">
        <v>133</v>
      </c>
      <c r="C131" s="211">
        <f>G114</f>
        <v>8250</v>
      </c>
      <c r="D131" s="72"/>
      <c r="E131" s="72"/>
      <c r="F131" s="72"/>
      <c r="G131" s="72"/>
      <c r="H131" s="72"/>
      <c r="I131" s="72"/>
    </row>
    <row r="132" spans="1:9" x14ac:dyDescent="0.25">
      <c r="A132" s="73" t="s">
        <v>128</v>
      </c>
      <c r="B132" s="73" t="s">
        <v>134</v>
      </c>
      <c r="C132" s="211">
        <f>G122</f>
        <v>2250</v>
      </c>
      <c r="D132" s="72"/>
      <c r="E132" s="72"/>
      <c r="F132" s="72"/>
      <c r="G132" s="72"/>
      <c r="H132" s="72"/>
      <c r="I132" s="72"/>
    </row>
    <row r="133" spans="1:9" x14ac:dyDescent="0.25">
      <c r="A133" s="73"/>
      <c r="B133" s="73"/>
      <c r="C133" s="72"/>
      <c r="D133" s="72"/>
      <c r="E133" s="72"/>
      <c r="F133" s="72"/>
      <c r="G133" s="72"/>
      <c r="H133" s="72"/>
      <c r="I133" s="72"/>
    </row>
    <row r="134" spans="1:9" x14ac:dyDescent="0.25">
      <c r="A134" s="72"/>
      <c r="B134" s="73" t="s">
        <v>135</v>
      </c>
      <c r="C134" s="209">
        <f>SUM(C129:C133)</f>
        <v>482022</v>
      </c>
      <c r="D134" s="72" t="s">
        <v>416</v>
      </c>
      <c r="E134" s="140"/>
      <c r="F134" s="72"/>
      <c r="G134" s="140">
        <f>SUM(G124-E124)</f>
        <v>-3958</v>
      </c>
      <c r="H134" s="72"/>
      <c r="I134" s="72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7"/>
  <sheetViews>
    <sheetView workbookViewId="0">
      <selection sqref="A1:I1048576"/>
    </sheetView>
  </sheetViews>
  <sheetFormatPr defaultRowHeight="15" x14ac:dyDescent="0.25"/>
  <cols>
    <col min="1" max="1" width="17.42578125" customWidth="1"/>
    <col min="2" max="2" width="17.140625" customWidth="1"/>
    <col min="3" max="4" width="13.140625" customWidth="1"/>
    <col min="5" max="5" width="12.7109375" customWidth="1" collapsed="1"/>
    <col min="6" max="6" width="13.140625" customWidth="1"/>
    <col min="7" max="7" width="12.7109375" customWidth="1" collapsed="1"/>
    <col min="8" max="8" width="3" customWidth="1"/>
    <col min="9" max="9" width="10.7109375" customWidth="1" collapsed="1"/>
  </cols>
  <sheetData>
    <row r="1" spans="1:9" x14ac:dyDescent="0.25">
      <c r="A1" s="141" t="s">
        <v>42</v>
      </c>
      <c r="D1" s="142" t="s">
        <v>43</v>
      </c>
      <c r="I1" s="143"/>
    </row>
    <row r="2" spans="1:9" x14ac:dyDescent="0.25">
      <c r="A2" s="249">
        <f ca="1">TODAY()</f>
        <v>43955</v>
      </c>
      <c r="I2" s="20" t="s">
        <v>224</v>
      </c>
    </row>
    <row r="3" spans="1:9" x14ac:dyDescent="0.25">
      <c r="D3" s="144" t="s">
        <v>44</v>
      </c>
    </row>
    <row r="4" spans="1:9" x14ac:dyDescent="0.25">
      <c r="C4" s="221">
        <v>2017</v>
      </c>
      <c r="D4" s="86">
        <v>2017</v>
      </c>
      <c r="E4" s="221">
        <v>2018</v>
      </c>
      <c r="F4" s="86">
        <v>2018</v>
      </c>
      <c r="G4" s="88">
        <v>2019</v>
      </c>
      <c r="H4" s="86"/>
      <c r="I4" s="91" t="s">
        <v>45</v>
      </c>
    </row>
    <row r="5" spans="1:9" x14ac:dyDescent="0.25">
      <c r="C5" s="21" t="s">
        <v>46</v>
      </c>
      <c r="D5" s="89" t="s">
        <v>47</v>
      </c>
      <c r="E5" s="120" t="s">
        <v>46</v>
      </c>
      <c r="F5" s="92" t="s">
        <v>406</v>
      </c>
      <c r="G5" s="93" t="s">
        <v>384</v>
      </c>
      <c r="H5" s="21"/>
      <c r="I5" s="120" t="s">
        <v>176</v>
      </c>
    </row>
    <row r="6" spans="1:9" x14ac:dyDescent="0.25">
      <c r="A6" s="145" t="s">
        <v>225</v>
      </c>
      <c r="E6" s="55"/>
      <c r="G6" s="28"/>
    </row>
    <row r="7" spans="1:9" x14ac:dyDescent="0.25">
      <c r="A7" s="29" t="s">
        <v>51</v>
      </c>
      <c r="E7" s="55"/>
      <c r="G7" s="28"/>
    </row>
    <row r="8" spans="1:9" x14ac:dyDescent="0.25">
      <c r="A8" s="145" t="s">
        <v>207</v>
      </c>
      <c r="C8" s="243">
        <v>11102</v>
      </c>
      <c r="D8" s="248">
        <v>11096.8</v>
      </c>
      <c r="E8" s="301">
        <v>11264</v>
      </c>
      <c r="F8" s="146">
        <v>8447.4</v>
      </c>
      <c r="G8" s="32">
        <v>11498</v>
      </c>
      <c r="H8" s="148"/>
    </row>
    <row r="9" spans="1:9" x14ac:dyDescent="0.25">
      <c r="A9" s="145" t="s">
        <v>53</v>
      </c>
      <c r="C9" s="243">
        <v>54371</v>
      </c>
      <c r="D9" s="248">
        <v>46787.15</v>
      </c>
      <c r="E9" s="301">
        <v>56201</v>
      </c>
      <c r="F9" s="146">
        <v>43232</v>
      </c>
      <c r="G9" s="32">
        <v>57326</v>
      </c>
      <c r="H9" s="148"/>
    </row>
    <row r="10" spans="1:9" x14ac:dyDescent="0.25">
      <c r="A10" s="27" t="s">
        <v>393</v>
      </c>
      <c r="C10" s="243">
        <v>0</v>
      </c>
      <c r="D10" s="248">
        <v>8932</v>
      </c>
      <c r="E10" s="301">
        <v>42928</v>
      </c>
      <c r="F10" s="146">
        <v>32136</v>
      </c>
      <c r="G10" s="32">
        <v>45399</v>
      </c>
      <c r="H10" s="148"/>
    </row>
    <row r="11" spans="1:9" x14ac:dyDescent="0.25">
      <c r="A11" s="145"/>
      <c r="B11" s="151" t="s">
        <v>51</v>
      </c>
      <c r="C11" s="152">
        <f>SUM(C8:C10)</f>
        <v>65473</v>
      </c>
      <c r="D11" s="43">
        <f>SUM(D8:D10)</f>
        <v>66815.95</v>
      </c>
      <c r="E11" s="152">
        <f>SUM(E8:E10)</f>
        <v>110393</v>
      </c>
      <c r="F11" s="152">
        <f>SUM(F8:F10)</f>
        <v>83815.399999999994</v>
      </c>
      <c r="G11" s="152">
        <f>SUM(G8:G10)</f>
        <v>114223</v>
      </c>
      <c r="H11" s="153"/>
      <c r="I11" s="270">
        <f>SUM(G11-E11)/E11</f>
        <v>3.4694228800739177E-2</v>
      </c>
    </row>
    <row r="12" spans="1:9" x14ac:dyDescent="0.25">
      <c r="A12" s="29" t="s">
        <v>58</v>
      </c>
      <c r="C12" s="53"/>
      <c r="D12" s="31"/>
      <c r="E12" s="55"/>
      <c r="F12" s="53"/>
      <c r="G12" s="28"/>
      <c r="I12" s="134"/>
    </row>
    <row r="13" spans="1:9" x14ac:dyDescent="0.25">
      <c r="A13" s="145" t="s">
        <v>59</v>
      </c>
      <c r="C13" s="163">
        <v>1100</v>
      </c>
      <c r="D13" s="208">
        <v>931.81</v>
      </c>
      <c r="E13" s="302">
        <v>1680</v>
      </c>
      <c r="F13" s="146">
        <v>1216.26</v>
      </c>
      <c r="G13" s="40">
        <v>1850</v>
      </c>
      <c r="H13" s="153"/>
      <c r="I13" s="134"/>
    </row>
    <row r="14" spans="1:9" x14ac:dyDescent="0.25">
      <c r="A14" s="145" t="s">
        <v>60</v>
      </c>
      <c r="C14" s="243">
        <v>17865</v>
      </c>
      <c r="D14" s="208">
        <v>18105.45</v>
      </c>
      <c r="E14" s="301">
        <v>27880</v>
      </c>
      <c r="F14" s="146">
        <v>32198.59</v>
      </c>
      <c r="G14" s="32">
        <v>46665</v>
      </c>
      <c r="H14" s="148"/>
      <c r="I14" s="134"/>
    </row>
    <row r="15" spans="1:9" x14ac:dyDescent="0.25">
      <c r="A15" s="27" t="s">
        <v>61</v>
      </c>
      <c r="C15" s="244">
        <v>500</v>
      </c>
      <c r="D15" s="208">
        <v>790.61</v>
      </c>
      <c r="E15" s="310">
        <v>500</v>
      </c>
      <c r="F15" s="146">
        <v>513.29999999999995</v>
      </c>
      <c r="G15" s="41">
        <v>800</v>
      </c>
      <c r="H15" s="157"/>
      <c r="I15" s="134"/>
    </row>
    <row r="16" spans="1:9" x14ac:dyDescent="0.25">
      <c r="A16" s="27" t="s">
        <v>62</v>
      </c>
      <c r="C16" s="244">
        <v>100</v>
      </c>
      <c r="D16" s="208">
        <v>0</v>
      </c>
      <c r="E16" s="310">
        <v>100</v>
      </c>
      <c r="F16" s="146">
        <v>0</v>
      </c>
      <c r="G16" s="41">
        <v>0</v>
      </c>
      <c r="H16" s="157"/>
      <c r="I16" s="134"/>
    </row>
    <row r="17" spans="1:9" x14ac:dyDescent="0.25">
      <c r="A17" s="27" t="s">
        <v>63</v>
      </c>
      <c r="C17" s="244">
        <v>550</v>
      </c>
      <c r="D17" s="208">
        <v>449.46</v>
      </c>
      <c r="E17" s="303">
        <v>1025</v>
      </c>
      <c r="F17" s="146">
        <v>453.55</v>
      </c>
      <c r="G17" s="102">
        <v>998</v>
      </c>
      <c r="H17" s="157"/>
      <c r="I17" s="134"/>
    </row>
    <row r="18" spans="1:9" x14ac:dyDescent="0.25">
      <c r="A18" s="145" t="s">
        <v>64</v>
      </c>
      <c r="C18" s="244">
        <v>780</v>
      </c>
      <c r="D18" s="208">
        <v>2895.83</v>
      </c>
      <c r="E18" s="302">
        <v>2935</v>
      </c>
      <c r="F18" s="146">
        <v>2752.84</v>
      </c>
      <c r="G18" s="40">
        <v>4820</v>
      </c>
      <c r="H18" s="157"/>
      <c r="I18" s="134"/>
    </row>
    <row r="19" spans="1:9" x14ac:dyDescent="0.25">
      <c r="A19" s="27" t="s">
        <v>398</v>
      </c>
      <c r="C19" s="244">
        <v>0</v>
      </c>
      <c r="D19" s="208">
        <v>306.08999999999997</v>
      </c>
      <c r="E19" s="302">
        <v>4365</v>
      </c>
      <c r="F19" s="146">
        <v>2798.32</v>
      </c>
      <c r="G19" s="40">
        <v>4631</v>
      </c>
      <c r="H19" s="157"/>
      <c r="I19" s="134"/>
    </row>
    <row r="20" spans="1:9" x14ac:dyDescent="0.25">
      <c r="A20" s="145" t="s">
        <v>66</v>
      </c>
      <c r="C20" s="165">
        <v>5070</v>
      </c>
      <c r="D20" s="208">
        <v>5443.36</v>
      </c>
      <c r="E20" s="302">
        <v>8675</v>
      </c>
      <c r="F20" s="146">
        <v>5791.89</v>
      </c>
      <c r="G20" s="40">
        <v>9168</v>
      </c>
      <c r="H20" s="158"/>
      <c r="I20" s="134"/>
    </row>
    <row r="21" spans="1:9" x14ac:dyDescent="0.25">
      <c r="B21" s="50" t="s">
        <v>226</v>
      </c>
      <c r="C21" s="159">
        <f>SUM(C13:C20)</f>
        <v>25965</v>
      </c>
      <c r="D21" s="38">
        <f>SUM(D13:D20)</f>
        <v>28922.610000000004</v>
      </c>
      <c r="E21" s="160">
        <f>SUM(E13:E20)</f>
        <v>47160</v>
      </c>
      <c r="F21" s="159">
        <f>SUM(F13:F20)</f>
        <v>45724.750000000007</v>
      </c>
      <c r="G21" s="160">
        <f>SUM(G13:G20)</f>
        <v>68932</v>
      </c>
      <c r="H21" s="148"/>
      <c r="I21" s="270">
        <f t="shared" ref="I21:I22" si="0">SUM(G21-E21)/E21</f>
        <v>0.46166242578456318</v>
      </c>
    </row>
    <row r="22" spans="1:9" x14ac:dyDescent="0.25">
      <c r="A22" s="212" t="s">
        <v>68</v>
      </c>
      <c r="B22" s="212" t="s">
        <v>57</v>
      </c>
      <c r="C22" s="215">
        <f>SUM(C11+C21)</f>
        <v>91438</v>
      </c>
      <c r="D22" s="215">
        <f>SUM(D11+D21)</f>
        <v>95738.559999999998</v>
      </c>
      <c r="E22" s="215">
        <f>SUM(E11+E21)</f>
        <v>157553</v>
      </c>
      <c r="F22" s="215">
        <f>SUM(F11+F21)</f>
        <v>129540.15</v>
      </c>
      <c r="G22" s="215">
        <f>SUM(G11+G21)</f>
        <v>183155</v>
      </c>
      <c r="H22" s="215"/>
      <c r="I22" s="273">
        <f t="shared" si="0"/>
        <v>0.16249769918694026</v>
      </c>
    </row>
    <row r="23" spans="1:9" x14ac:dyDescent="0.25">
      <c r="B23" s="29"/>
      <c r="C23" s="65"/>
      <c r="D23" s="31"/>
      <c r="E23" s="115"/>
      <c r="F23" s="65"/>
      <c r="G23" s="61"/>
      <c r="H23" s="60"/>
      <c r="I23" s="162"/>
    </row>
    <row r="24" spans="1:9" x14ac:dyDescent="0.25">
      <c r="A24" s="145" t="s">
        <v>227</v>
      </c>
      <c r="C24" s="53"/>
      <c r="D24" s="31"/>
      <c r="E24" s="55"/>
      <c r="F24" s="53"/>
      <c r="G24" s="28"/>
      <c r="I24" s="134"/>
    </row>
    <row r="25" spans="1:9" x14ac:dyDescent="0.25">
      <c r="A25" s="29" t="s">
        <v>156</v>
      </c>
      <c r="C25" s="53"/>
      <c r="D25" s="31"/>
      <c r="E25" s="55"/>
      <c r="F25" s="53"/>
      <c r="G25" s="28"/>
      <c r="I25" s="134"/>
    </row>
    <row r="26" spans="1:9" x14ac:dyDescent="0.25">
      <c r="A26" s="145" t="s">
        <v>212</v>
      </c>
      <c r="C26" s="163">
        <v>1000</v>
      </c>
      <c r="D26" s="208">
        <v>546.11</v>
      </c>
      <c r="E26" s="163">
        <v>1000</v>
      </c>
      <c r="F26" s="146">
        <v>573.41999999999996</v>
      </c>
      <c r="G26" s="40">
        <v>1000</v>
      </c>
      <c r="H26" s="153"/>
      <c r="I26" s="134"/>
    </row>
    <row r="27" spans="1:9" x14ac:dyDescent="0.25">
      <c r="A27" s="145" t="s">
        <v>213</v>
      </c>
      <c r="C27" s="163">
        <v>8000</v>
      </c>
      <c r="D27" s="208">
        <v>8000</v>
      </c>
      <c r="E27" s="163">
        <v>8000</v>
      </c>
      <c r="F27" s="146">
        <v>0</v>
      </c>
      <c r="G27" s="40">
        <v>8000</v>
      </c>
      <c r="H27" s="153"/>
      <c r="I27" s="134"/>
    </row>
    <row r="28" spans="1:9" x14ac:dyDescent="0.25">
      <c r="B28" s="50" t="s">
        <v>156</v>
      </c>
      <c r="C28" s="159">
        <f t="shared" ref="C28" si="1">SUM(C26:C27)</f>
        <v>9000</v>
      </c>
      <c r="D28" s="38">
        <f t="shared" ref="D28:F28" si="2">SUM(D26:D27)</f>
        <v>8546.11</v>
      </c>
      <c r="E28" s="152">
        <f>SUM(E26:E27)</f>
        <v>9000</v>
      </c>
      <c r="F28" s="159">
        <f t="shared" si="2"/>
        <v>573.41999999999996</v>
      </c>
      <c r="G28" s="152">
        <f>SUM(G26:G27)</f>
        <v>9000</v>
      </c>
      <c r="H28" s="153"/>
      <c r="I28" s="270">
        <f t="shared" ref="I28" si="3">SUM(G28-E28)/E28</f>
        <v>0</v>
      </c>
    </row>
    <row r="29" spans="1:9" x14ac:dyDescent="0.25">
      <c r="B29" s="108"/>
      <c r="C29" s="318"/>
      <c r="D29" s="303"/>
      <c r="E29" s="299"/>
      <c r="F29" s="318"/>
      <c r="G29" s="299"/>
      <c r="H29" s="153"/>
      <c r="I29" s="270"/>
    </row>
    <row r="30" spans="1:9" x14ac:dyDescent="0.25">
      <c r="B30" s="108"/>
      <c r="C30" s="318"/>
      <c r="D30" s="303"/>
      <c r="E30" s="299"/>
      <c r="F30" s="318"/>
      <c r="G30" s="299"/>
      <c r="H30" s="153"/>
      <c r="I30" s="270"/>
    </row>
    <row r="31" spans="1:9" x14ac:dyDescent="0.25">
      <c r="B31" s="108"/>
      <c r="C31" s="318"/>
      <c r="D31" s="303"/>
      <c r="E31" s="299"/>
      <c r="F31" s="318"/>
      <c r="G31" s="299"/>
      <c r="H31" s="153"/>
      <c r="I31" s="270"/>
    </row>
    <row r="32" spans="1:9" x14ac:dyDescent="0.25">
      <c r="B32" s="108"/>
      <c r="C32" s="318"/>
      <c r="D32" s="303"/>
      <c r="E32" s="299"/>
      <c r="F32" s="318"/>
      <c r="G32" s="299"/>
      <c r="H32" s="153"/>
      <c r="I32" s="270"/>
    </row>
    <row r="33" spans="1:9" x14ac:dyDescent="0.25">
      <c r="B33" s="108"/>
      <c r="C33" s="318"/>
      <c r="D33" s="303"/>
      <c r="E33" s="299"/>
      <c r="F33" s="318"/>
      <c r="G33" s="299"/>
      <c r="H33" s="153"/>
      <c r="I33" s="270"/>
    </row>
    <row r="34" spans="1:9" x14ac:dyDescent="0.25">
      <c r="B34" s="108"/>
      <c r="C34" s="318"/>
      <c r="D34" s="303"/>
      <c r="E34" s="299"/>
      <c r="F34" s="318"/>
      <c r="G34" s="299"/>
      <c r="H34" s="153"/>
      <c r="I34" s="270"/>
    </row>
    <row r="35" spans="1:9" x14ac:dyDescent="0.25">
      <c r="A35" s="141" t="s">
        <v>42</v>
      </c>
      <c r="D35" s="142" t="s">
        <v>43</v>
      </c>
      <c r="F35" s="53"/>
      <c r="I35" s="143"/>
    </row>
    <row r="36" spans="1:9" x14ac:dyDescent="0.25">
      <c r="A36" s="141"/>
      <c r="I36" s="20" t="s">
        <v>228</v>
      </c>
    </row>
    <row r="37" spans="1:9" x14ac:dyDescent="0.25">
      <c r="D37" s="144" t="s">
        <v>44</v>
      </c>
    </row>
    <row r="38" spans="1:9" x14ac:dyDescent="0.25">
      <c r="C38" s="221">
        <v>2017</v>
      </c>
      <c r="D38" s="86">
        <v>2017</v>
      </c>
      <c r="E38" s="221">
        <v>2018</v>
      </c>
      <c r="F38" s="86">
        <v>2018</v>
      </c>
      <c r="G38" s="88">
        <v>2019</v>
      </c>
      <c r="H38" s="86"/>
      <c r="I38" s="91" t="s">
        <v>45</v>
      </c>
    </row>
    <row r="39" spans="1:9" x14ac:dyDescent="0.25">
      <c r="C39" s="21" t="s">
        <v>46</v>
      </c>
      <c r="D39" s="89" t="s">
        <v>47</v>
      </c>
      <c r="E39" s="120" t="s">
        <v>46</v>
      </c>
      <c r="F39" s="92" t="s">
        <v>406</v>
      </c>
      <c r="G39" s="93" t="s">
        <v>384</v>
      </c>
      <c r="H39" s="21"/>
      <c r="I39" s="120" t="s">
        <v>176</v>
      </c>
    </row>
    <row r="40" spans="1:9" x14ac:dyDescent="0.25">
      <c r="A40" s="145" t="s">
        <v>229</v>
      </c>
      <c r="E40" s="55"/>
      <c r="G40" s="28"/>
    </row>
    <row r="41" spans="1:9" x14ac:dyDescent="0.25">
      <c r="A41" s="29" t="s">
        <v>191</v>
      </c>
      <c r="C41" s="53"/>
      <c r="D41" s="53"/>
      <c r="E41" s="55"/>
      <c r="F41" s="53"/>
      <c r="G41" s="28"/>
    </row>
    <row r="42" spans="1:9" x14ac:dyDescent="0.25">
      <c r="A42" s="145" t="s">
        <v>72</v>
      </c>
      <c r="C42" s="244">
        <v>250</v>
      </c>
      <c r="D42" s="208">
        <v>398.36</v>
      </c>
      <c r="E42" s="244">
        <v>250</v>
      </c>
      <c r="F42" s="146">
        <v>131.56</v>
      </c>
      <c r="G42" s="41">
        <v>300</v>
      </c>
      <c r="H42" s="157"/>
    </row>
    <row r="43" spans="1:9" x14ac:dyDescent="0.25">
      <c r="A43" s="145" t="s">
        <v>73</v>
      </c>
      <c r="C43" s="244">
        <v>150</v>
      </c>
      <c r="D43" s="208">
        <v>209.22</v>
      </c>
      <c r="E43" s="244">
        <v>100</v>
      </c>
      <c r="F43" s="146">
        <v>0</v>
      </c>
      <c r="G43" s="41">
        <v>150</v>
      </c>
      <c r="H43" s="157"/>
    </row>
    <row r="44" spans="1:9" x14ac:dyDescent="0.25">
      <c r="A44" s="145" t="s">
        <v>74</v>
      </c>
      <c r="C44" s="244">
        <v>400</v>
      </c>
      <c r="D44" s="208">
        <v>930.9</v>
      </c>
      <c r="E44" s="244">
        <v>400</v>
      </c>
      <c r="F44" s="146">
        <v>0</v>
      </c>
      <c r="G44" s="41">
        <v>1000</v>
      </c>
      <c r="H44" s="157"/>
    </row>
    <row r="45" spans="1:9" x14ac:dyDescent="0.25">
      <c r="B45" s="50" t="s">
        <v>191</v>
      </c>
      <c r="C45" s="159">
        <f t="shared" ref="C45" si="4">SUM(C42:C44)</f>
        <v>800</v>
      </c>
      <c r="D45" s="38">
        <f t="shared" ref="D45:F45" si="5">SUM(D42:D44)</f>
        <v>1538.48</v>
      </c>
      <c r="E45" s="164">
        <f>SUM(E42:E44)</f>
        <v>750</v>
      </c>
      <c r="F45" s="159">
        <f t="shared" si="5"/>
        <v>131.56</v>
      </c>
      <c r="G45" s="164">
        <f>SUM(G42:G44)</f>
        <v>1450</v>
      </c>
      <c r="H45" s="157"/>
      <c r="I45" s="270">
        <f t="shared" ref="I45" si="6">SUM(G45-E45)/E45</f>
        <v>0.93333333333333335</v>
      </c>
    </row>
    <row r="46" spans="1:9" x14ac:dyDescent="0.25">
      <c r="B46" s="145"/>
      <c r="C46" s="53"/>
      <c r="D46" s="31"/>
      <c r="E46" s="55"/>
      <c r="F46" s="53"/>
      <c r="G46" s="28"/>
      <c r="I46" s="134"/>
    </row>
    <row r="47" spans="1:9" x14ac:dyDescent="0.25">
      <c r="A47" s="29" t="s">
        <v>80</v>
      </c>
      <c r="C47" s="53"/>
      <c r="D47" s="31"/>
      <c r="E47" s="55"/>
      <c r="F47" s="53"/>
      <c r="G47" s="28"/>
      <c r="I47" s="134"/>
    </row>
    <row r="48" spans="1:9" x14ac:dyDescent="0.25">
      <c r="A48" s="145" t="s">
        <v>82</v>
      </c>
      <c r="C48" s="244">
        <v>250</v>
      </c>
      <c r="D48" s="208">
        <v>108.38</v>
      </c>
      <c r="E48" s="244">
        <v>150</v>
      </c>
      <c r="F48" s="146">
        <v>82.15</v>
      </c>
      <c r="G48" s="41">
        <v>150</v>
      </c>
      <c r="H48" s="157"/>
      <c r="I48" s="134"/>
    </row>
    <row r="49" spans="1:9" x14ac:dyDescent="0.25">
      <c r="B49" s="50" t="s">
        <v>80</v>
      </c>
      <c r="C49" s="159">
        <f>SUM(C48:C48)</f>
        <v>250</v>
      </c>
      <c r="D49" s="38">
        <f>SUM(D48:D48)</f>
        <v>108.38</v>
      </c>
      <c r="E49" s="164">
        <f>SUM(E48:E48)</f>
        <v>150</v>
      </c>
      <c r="F49" s="159">
        <f>SUM(F48:F48)</f>
        <v>82.15</v>
      </c>
      <c r="G49" s="164">
        <f>SUM(G48:G48)</f>
        <v>150</v>
      </c>
      <c r="H49" s="157"/>
      <c r="I49" s="270">
        <f t="shared" ref="I49" si="7">SUM(G49-E49)/E49</f>
        <v>0</v>
      </c>
    </row>
    <row r="50" spans="1:9" x14ac:dyDescent="0.25">
      <c r="B50" s="45"/>
      <c r="C50" s="165"/>
      <c r="D50" s="166"/>
      <c r="E50" s="244"/>
      <c r="F50" s="165"/>
      <c r="G50" s="156"/>
      <c r="H50" s="157"/>
      <c r="I50" s="154"/>
    </row>
    <row r="51" spans="1:9" x14ac:dyDescent="0.25">
      <c r="A51" s="29" t="s">
        <v>86</v>
      </c>
      <c r="C51" s="53"/>
      <c r="D51" s="31"/>
      <c r="E51" s="55"/>
      <c r="F51" s="53"/>
      <c r="G51" s="28"/>
      <c r="I51" s="134"/>
    </row>
    <row r="52" spans="1:9" x14ac:dyDescent="0.25">
      <c r="A52" s="145" t="s">
        <v>88</v>
      </c>
      <c r="C52" s="244">
        <v>200</v>
      </c>
      <c r="D52" s="208">
        <v>0</v>
      </c>
      <c r="E52" s="244">
        <v>100</v>
      </c>
      <c r="F52" s="146">
        <v>0</v>
      </c>
      <c r="G52" s="156">
        <v>100</v>
      </c>
      <c r="H52" s="157"/>
      <c r="I52" s="134"/>
    </row>
    <row r="53" spans="1:9" x14ac:dyDescent="0.25">
      <c r="B53" s="50" t="s">
        <v>195</v>
      </c>
      <c r="C53" s="159">
        <f t="shared" ref="C53" si="8">SUM(C52)</f>
        <v>200</v>
      </c>
      <c r="D53" s="38">
        <f t="shared" ref="D53:F53" si="9">SUM(D52)</f>
        <v>0</v>
      </c>
      <c r="E53" s="164">
        <f>SUM(E52)</f>
        <v>100</v>
      </c>
      <c r="F53" s="159">
        <f t="shared" si="9"/>
        <v>0</v>
      </c>
      <c r="G53" s="164">
        <f>SUM(G52)</f>
        <v>100</v>
      </c>
      <c r="H53" s="157"/>
      <c r="I53" s="270">
        <f t="shared" ref="I53" si="10">SUM(G53-E53)/E53</f>
        <v>0</v>
      </c>
    </row>
    <row r="54" spans="1:9" x14ac:dyDescent="0.25">
      <c r="A54" s="145"/>
      <c r="D54" s="31"/>
      <c r="E54" s="55"/>
      <c r="G54" s="28"/>
      <c r="I54" s="134"/>
    </row>
    <row r="55" spans="1:9" x14ac:dyDescent="0.25">
      <c r="A55" s="29" t="s">
        <v>90</v>
      </c>
      <c r="D55" s="31"/>
      <c r="E55" s="55"/>
      <c r="G55" s="28"/>
      <c r="I55" s="134"/>
    </row>
    <row r="56" spans="1:9" x14ac:dyDescent="0.25">
      <c r="A56" s="145" t="s">
        <v>91</v>
      </c>
      <c r="C56" s="244">
        <v>100</v>
      </c>
      <c r="D56" s="208">
        <v>0</v>
      </c>
      <c r="E56" s="310">
        <v>100</v>
      </c>
      <c r="F56" s="150">
        <v>0</v>
      </c>
      <c r="G56" s="41">
        <v>100</v>
      </c>
      <c r="H56" s="157"/>
      <c r="I56" s="134"/>
    </row>
    <row r="57" spans="1:9" x14ac:dyDescent="0.25">
      <c r="A57" s="27" t="s">
        <v>167</v>
      </c>
      <c r="C57" s="244">
        <v>350</v>
      </c>
      <c r="D57" s="208">
        <v>0</v>
      </c>
      <c r="E57" s="310">
        <v>100</v>
      </c>
      <c r="F57" s="158">
        <v>50</v>
      </c>
      <c r="G57" s="41">
        <v>100</v>
      </c>
      <c r="H57" s="157"/>
      <c r="I57" s="134"/>
    </row>
    <row r="58" spans="1:9" x14ac:dyDescent="0.25">
      <c r="A58" s="145" t="s">
        <v>93</v>
      </c>
      <c r="C58" s="163">
        <v>2000</v>
      </c>
      <c r="D58" s="208">
        <v>1897.39</v>
      </c>
      <c r="E58" s="302">
        <v>2000</v>
      </c>
      <c r="F58" s="153">
        <v>1908.21</v>
      </c>
      <c r="G58" s="40">
        <v>2500</v>
      </c>
      <c r="H58" s="153"/>
      <c r="I58" s="134"/>
    </row>
    <row r="59" spans="1:9" x14ac:dyDescent="0.25">
      <c r="A59" s="145" t="s">
        <v>94</v>
      </c>
      <c r="C59" s="244">
        <v>800</v>
      </c>
      <c r="D59" s="208">
        <v>593.01</v>
      </c>
      <c r="E59" s="300">
        <v>800</v>
      </c>
      <c r="F59" s="150">
        <v>806.86</v>
      </c>
      <c r="G59" s="156">
        <v>950</v>
      </c>
      <c r="H59" s="157"/>
      <c r="I59" s="134"/>
    </row>
    <row r="60" spans="1:9" x14ac:dyDescent="0.25">
      <c r="B60" s="50" t="s">
        <v>95</v>
      </c>
      <c r="C60" s="152">
        <f>SUM(C56:C59)</f>
        <v>3250</v>
      </c>
      <c r="D60" s="152">
        <f>SUM(D56:D59)</f>
        <v>2490.4</v>
      </c>
      <c r="E60" s="152">
        <f>SUM(E56:E59)</f>
        <v>3000</v>
      </c>
      <c r="F60" s="152">
        <f>SUM(F56:F59)</f>
        <v>2765.07</v>
      </c>
      <c r="G60" s="152">
        <f>SUM(G56:G59)</f>
        <v>3650</v>
      </c>
      <c r="H60" s="153"/>
      <c r="I60" s="270">
        <f t="shared" ref="I60" si="11">SUM(G60-E60)/E60</f>
        <v>0.21666666666666667</v>
      </c>
    </row>
    <row r="61" spans="1:9" x14ac:dyDescent="0.25">
      <c r="B61" s="45"/>
      <c r="C61" s="163"/>
      <c r="D61" s="166"/>
      <c r="E61" s="163"/>
      <c r="F61" s="163"/>
      <c r="G61" s="155"/>
      <c r="H61" s="153"/>
      <c r="I61" s="154"/>
    </row>
    <row r="62" spans="1:9" x14ac:dyDescent="0.25">
      <c r="A62" s="29" t="s">
        <v>98</v>
      </c>
      <c r="D62" s="31"/>
      <c r="E62" s="55"/>
      <c r="G62" s="28"/>
      <c r="I62" s="134"/>
    </row>
    <row r="63" spans="1:9" x14ac:dyDescent="0.25">
      <c r="A63" s="145" t="s">
        <v>99</v>
      </c>
      <c r="C63" s="244">
        <v>150</v>
      </c>
      <c r="D63" s="208">
        <v>249</v>
      </c>
      <c r="E63" s="244">
        <v>300</v>
      </c>
      <c r="F63" s="158">
        <v>0</v>
      </c>
      <c r="G63" s="156">
        <v>300</v>
      </c>
      <c r="H63" s="157"/>
      <c r="I63" s="134"/>
    </row>
    <row r="64" spans="1:9" x14ac:dyDescent="0.25">
      <c r="B64" s="50" t="s">
        <v>101</v>
      </c>
      <c r="C64" s="164">
        <f t="shared" ref="C64" si="12">SUM(C63)</f>
        <v>150</v>
      </c>
      <c r="D64" s="164">
        <f t="shared" ref="D64:F64" si="13">SUM(D63)</f>
        <v>249</v>
      </c>
      <c r="E64" s="164">
        <f>SUM(E63)</f>
        <v>300</v>
      </c>
      <c r="F64" s="164">
        <f t="shared" si="13"/>
        <v>0</v>
      </c>
      <c r="G64" s="164">
        <f>SUM(G63)</f>
        <v>300</v>
      </c>
      <c r="H64" s="157"/>
      <c r="I64" s="134"/>
    </row>
    <row r="65" spans="1:9" x14ac:dyDescent="0.25">
      <c r="B65" s="145"/>
      <c r="C65" s="55"/>
      <c r="D65" s="123"/>
      <c r="E65" s="55"/>
      <c r="F65" s="55"/>
      <c r="G65" s="55"/>
      <c r="I65" s="134"/>
    </row>
    <row r="66" spans="1:9" x14ac:dyDescent="0.25">
      <c r="A66" s="213" t="s">
        <v>102</v>
      </c>
      <c r="B66" s="212" t="s">
        <v>103</v>
      </c>
      <c r="C66" s="215">
        <f>SUM(C28,C45,C49, C53,C60,C64)</f>
        <v>13650</v>
      </c>
      <c r="D66" s="215">
        <f>SUM(D28,D45,D49, D53,D60,D64)</f>
        <v>12932.369999999999</v>
      </c>
      <c r="E66" s="215">
        <f>SUM(E28,E45,E49, E53,E60,E64)</f>
        <v>13300</v>
      </c>
      <c r="F66" s="215">
        <f>SUM(F28,F45,F49, F53,F60,F64)</f>
        <v>3552.2000000000003</v>
      </c>
      <c r="G66" s="215">
        <f>SUM(G28,G45,G49, G53,G60,G64)</f>
        <v>14650</v>
      </c>
      <c r="H66" s="215"/>
      <c r="I66" s="272">
        <f t="shared" ref="I66" si="14">SUM(G66-E66)/E66</f>
        <v>0.10150375939849623</v>
      </c>
    </row>
    <row r="67" spans="1:9" x14ac:dyDescent="0.25">
      <c r="A67" s="319"/>
      <c r="B67" s="108"/>
      <c r="C67" s="320"/>
      <c r="D67" s="320"/>
      <c r="E67" s="320"/>
      <c r="F67" s="320"/>
      <c r="G67" s="320"/>
      <c r="H67" s="320"/>
      <c r="I67" s="316"/>
    </row>
    <row r="68" spans="1:9" x14ac:dyDescent="0.25">
      <c r="A68" s="319"/>
      <c r="B68" s="108"/>
      <c r="C68" s="320"/>
      <c r="D68" s="320"/>
      <c r="E68" s="320"/>
      <c r="F68" s="320"/>
      <c r="G68" s="320"/>
      <c r="H68" s="320"/>
      <c r="I68" s="316"/>
    </row>
    <row r="69" spans="1:9" x14ac:dyDescent="0.25">
      <c r="A69" s="141" t="s">
        <v>42</v>
      </c>
      <c r="D69" s="142" t="s">
        <v>43</v>
      </c>
      <c r="I69" s="143"/>
    </row>
    <row r="70" spans="1:9" x14ac:dyDescent="0.25">
      <c r="A70" s="141"/>
      <c r="I70" s="20" t="s">
        <v>231</v>
      </c>
    </row>
    <row r="71" spans="1:9" x14ac:dyDescent="0.25">
      <c r="D71" s="144" t="s">
        <v>44</v>
      </c>
    </row>
    <row r="72" spans="1:9" x14ac:dyDescent="0.25">
      <c r="C72" s="221">
        <v>2017</v>
      </c>
      <c r="D72" s="86">
        <v>2017</v>
      </c>
      <c r="E72" s="221">
        <v>2018</v>
      </c>
      <c r="F72" s="86">
        <v>2018</v>
      </c>
      <c r="G72" s="88">
        <v>2019</v>
      </c>
      <c r="H72" s="86"/>
      <c r="I72" s="91" t="s">
        <v>45</v>
      </c>
    </row>
    <row r="73" spans="1:9" x14ac:dyDescent="0.25">
      <c r="C73" s="21" t="s">
        <v>46</v>
      </c>
      <c r="D73" s="89" t="s">
        <v>47</v>
      </c>
      <c r="E73" s="120" t="s">
        <v>46</v>
      </c>
      <c r="F73" s="92" t="s">
        <v>406</v>
      </c>
      <c r="G73" s="93" t="s">
        <v>384</v>
      </c>
      <c r="H73" s="21"/>
      <c r="I73" s="120" t="s">
        <v>176</v>
      </c>
    </row>
    <row r="74" spans="1:9" x14ac:dyDescent="0.25">
      <c r="A74" s="145" t="s">
        <v>232</v>
      </c>
      <c r="E74" s="55"/>
      <c r="G74" s="28"/>
    </row>
    <row r="75" spans="1:9" x14ac:dyDescent="0.25">
      <c r="A75" s="29" t="s">
        <v>108</v>
      </c>
      <c r="E75" s="55"/>
      <c r="G75" s="28"/>
    </row>
    <row r="76" spans="1:9" x14ac:dyDescent="0.25">
      <c r="A76" s="145" t="s">
        <v>110</v>
      </c>
      <c r="C76" s="163">
        <v>2500</v>
      </c>
      <c r="D76" s="208">
        <v>3142.16</v>
      </c>
      <c r="E76" s="163">
        <v>2500</v>
      </c>
      <c r="F76" s="153">
        <v>1834.05</v>
      </c>
      <c r="G76" s="40">
        <v>2500</v>
      </c>
      <c r="H76" s="153"/>
    </row>
    <row r="77" spans="1:9" x14ac:dyDescent="0.25">
      <c r="B77" s="50" t="s">
        <v>108</v>
      </c>
      <c r="C77" s="152">
        <f>SUM(C76:C76)</f>
        <v>2500</v>
      </c>
      <c r="D77" s="38">
        <f>SUM(D76:D76)</f>
        <v>3142.16</v>
      </c>
      <c r="E77" s="152">
        <f>SUM(E76:E76)</f>
        <v>2500</v>
      </c>
      <c r="F77" s="152">
        <f>SUM(F76:F76)</f>
        <v>1834.05</v>
      </c>
      <c r="G77" s="152">
        <f>SUM(G76:G76)</f>
        <v>2500</v>
      </c>
      <c r="H77" s="153"/>
      <c r="I77" s="270">
        <f t="shared" ref="I77:I79" si="15">SUM(G77-E77)/E77</f>
        <v>0</v>
      </c>
    </row>
    <row r="78" spans="1:9" x14ac:dyDescent="0.25">
      <c r="B78" s="145"/>
      <c r="C78" s="153"/>
      <c r="D78" s="31"/>
      <c r="E78" s="163"/>
      <c r="F78" s="153"/>
      <c r="G78" s="155"/>
      <c r="H78" s="153"/>
      <c r="I78" s="134"/>
    </row>
    <row r="79" spans="1:9" x14ac:dyDescent="0.25">
      <c r="A79" s="213" t="s">
        <v>120</v>
      </c>
      <c r="B79" s="212" t="s">
        <v>121</v>
      </c>
      <c r="C79" s="216">
        <f t="shared" ref="C79" si="16">C77</f>
        <v>2500</v>
      </c>
      <c r="D79" s="216">
        <f t="shared" ref="D79:F79" si="17">D77</f>
        <v>3142.16</v>
      </c>
      <c r="E79" s="216">
        <f>E77</f>
        <v>2500</v>
      </c>
      <c r="F79" s="216">
        <f t="shared" si="17"/>
        <v>1834.05</v>
      </c>
      <c r="G79" s="216">
        <f>G77</f>
        <v>2500</v>
      </c>
      <c r="H79" s="216"/>
      <c r="I79" s="273">
        <f t="shared" si="15"/>
        <v>0</v>
      </c>
    </row>
    <row r="80" spans="1:9" x14ac:dyDescent="0.25">
      <c r="D80" s="31"/>
      <c r="E80" s="55"/>
      <c r="G80" s="28"/>
      <c r="I80" s="134"/>
    </row>
    <row r="81" spans="1:9" x14ac:dyDescent="0.25">
      <c r="A81" s="27" t="s">
        <v>233</v>
      </c>
      <c r="D81" s="31"/>
      <c r="E81" s="55"/>
      <c r="G81" s="28"/>
      <c r="I81" s="134"/>
    </row>
    <row r="82" spans="1:9" x14ac:dyDescent="0.25">
      <c r="A82" s="29" t="s">
        <v>124</v>
      </c>
      <c r="D82" s="31"/>
      <c r="E82" s="55"/>
      <c r="G82" s="28"/>
      <c r="I82" s="134"/>
    </row>
    <row r="83" spans="1:9" x14ac:dyDescent="0.25">
      <c r="A83" s="145" t="s">
        <v>174</v>
      </c>
      <c r="C83" s="157">
        <v>500</v>
      </c>
      <c r="D83" s="31">
        <v>299.99</v>
      </c>
      <c r="E83" s="167">
        <v>500</v>
      </c>
      <c r="F83" s="150">
        <v>0</v>
      </c>
      <c r="G83" s="149">
        <v>500</v>
      </c>
      <c r="H83" s="150"/>
      <c r="I83" s="134"/>
    </row>
    <row r="84" spans="1:9" x14ac:dyDescent="0.25">
      <c r="A84" s="145"/>
      <c r="C84" s="157"/>
      <c r="D84" s="31"/>
      <c r="E84" s="167"/>
      <c r="F84" s="150"/>
      <c r="G84" s="167"/>
      <c r="H84" s="150"/>
      <c r="I84" s="134"/>
    </row>
    <row r="85" spans="1:9" x14ac:dyDescent="0.25">
      <c r="A85" s="212" t="s">
        <v>128</v>
      </c>
      <c r="B85" s="212" t="s">
        <v>129</v>
      </c>
      <c r="C85" s="245">
        <f t="shared" ref="C85" si="18">SUM(C83:C84)</f>
        <v>500</v>
      </c>
      <c r="D85" s="246">
        <f t="shared" ref="D85:F85" si="19">SUM(D83:D84)</f>
        <v>299.99</v>
      </c>
      <c r="E85" s="245">
        <f>SUM(E83:E84)</f>
        <v>500</v>
      </c>
      <c r="F85" s="245">
        <f t="shared" si="19"/>
        <v>0</v>
      </c>
      <c r="G85" s="245">
        <f>SUM(G83:G84)</f>
        <v>500</v>
      </c>
      <c r="H85" s="245"/>
      <c r="I85" s="273">
        <f t="shared" ref="I85" si="20">SUM(G85-E85)/E85</f>
        <v>0</v>
      </c>
    </row>
    <row r="86" spans="1:9" x14ac:dyDescent="0.25">
      <c r="B86" s="29"/>
      <c r="C86" s="157"/>
      <c r="D86" s="31"/>
      <c r="E86" s="167"/>
      <c r="F86" s="150"/>
      <c r="G86" s="167"/>
      <c r="H86" s="150"/>
      <c r="I86" s="161"/>
    </row>
    <row r="87" spans="1:9" x14ac:dyDescent="0.25">
      <c r="B87" s="168" t="s">
        <v>130</v>
      </c>
      <c r="C87" s="169">
        <f>SUM(C22,C66,C79,C85)</f>
        <v>108088</v>
      </c>
      <c r="D87" s="170">
        <f>SUM(D22,D66,D79,D85)</f>
        <v>112113.08</v>
      </c>
      <c r="E87" s="169">
        <f>SUM(E22,E66,E79,E85)</f>
        <v>173853</v>
      </c>
      <c r="F87" s="169">
        <f>SUM(F22,F66,F79,F85)</f>
        <v>134926.39999999999</v>
      </c>
      <c r="G87" s="169">
        <f>SUM(G22,G66,G79,G85)</f>
        <v>200805</v>
      </c>
      <c r="H87" s="169"/>
      <c r="I87" s="275">
        <f t="shared" ref="I87" si="21">SUM(G87-E87)/E87</f>
        <v>0.1550275232524029</v>
      </c>
    </row>
    <row r="90" spans="1:9" x14ac:dyDescent="0.25">
      <c r="A90" s="39" t="s">
        <v>223</v>
      </c>
    </row>
    <row r="92" spans="1:9" x14ac:dyDescent="0.25">
      <c r="A92" s="73" t="s">
        <v>68</v>
      </c>
      <c r="B92" s="73" t="s">
        <v>131</v>
      </c>
      <c r="C92" s="210">
        <f>G22</f>
        <v>183155</v>
      </c>
      <c r="D92" s="72"/>
      <c r="E92" s="72"/>
      <c r="F92" s="72"/>
      <c r="G92" s="72"/>
      <c r="H92" s="72"/>
      <c r="I92" s="72"/>
    </row>
    <row r="93" spans="1:9" x14ac:dyDescent="0.25">
      <c r="A93" s="73" t="s">
        <v>102</v>
      </c>
      <c r="B93" s="73" t="s">
        <v>132</v>
      </c>
      <c r="C93" s="210">
        <f>G66</f>
        <v>14650</v>
      </c>
      <c r="D93" s="72"/>
      <c r="E93" s="72"/>
      <c r="F93" s="72"/>
      <c r="G93" s="72"/>
      <c r="H93" s="72"/>
      <c r="I93" s="72"/>
    </row>
    <row r="94" spans="1:9" x14ac:dyDescent="0.25">
      <c r="A94" s="73" t="s">
        <v>120</v>
      </c>
      <c r="B94" s="73" t="s">
        <v>133</v>
      </c>
      <c r="C94" s="211">
        <f>G79</f>
        <v>2500</v>
      </c>
      <c r="D94" s="72"/>
      <c r="E94" s="72"/>
      <c r="F94" s="72"/>
      <c r="G94" s="72"/>
      <c r="H94" s="72"/>
      <c r="I94" s="72"/>
    </row>
    <row r="95" spans="1:9" x14ac:dyDescent="0.25">
      <c r="A95" s="73" t="s">
        <v>128</v>
      </c>
      <c r="B95" s="73" t="s">
        <v>134</v>
      </c>
      <c r="C95" s="247">
        <f>G85</f>
        <v>500</v>
      </c>
      <c r="D95" s="72"/>
      <c r="E95" s="72"/>
      <c r="F95" s="72"/>
      <c r="G95" s="72"/>
      <c r="H95" s="72"/>
      <c r="I95" s="72"/>
    </row>
    <row r="96" spans="1:9" x14ac:dyDescent="0.25">
      <c r="A96" s="73"/>
      <c r="B96" s="73"/>
      <c r="C96" s="72"/>
      <c r="D96" s="72"/>
      <c r="E96" s="72"/>
      <c r="F96" s="72"/>
      <c r="G96" s="72"/>
      <c r="H96" s="72"/>
      <c r="I96" s="72"/>
    </row>
    <row r="97" spans="1:9" x14ac:dyDescent="0.25">
      <c r="A97" s="72"/>
      <c r="B97" s="73" t="s">
        <v>135</v>
      </c>
      <c r="C97" s="210">
        <f>SUM(C92:C96)</f>
        <v>200805</v>
      </c>
      <c r="D97" s="72" t="s">
        <v>416</v>
      </c>
      <c r="E97" s="140"/>
      <c r="F97" s="72"/>
      <c r="G97" s="140">
        <f>SUM(G87-E87)</f>
        <v>26952</v>
      </c>
      <c r="H97" s="72"/>
      <c r="I97" s="72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4"/>
  <sheetViews>
    <sheetView topLeftCell="A113" workbookViewId="0">
      <selection activeCell="A113" sqref="A1:I1048576"/>
    </sheetView>
  </sheetViews>
  <sheetFormatPr defaultRowHeight="15" x14ac:dyDescent="0.25"/>
  <cols>
    <col min="1" max="1" width="17.28515625" customWidth="1"/>
    <col min="2" max="2" width="18.5703125" customWidth="1"/>
    <col min="3" max="4" width="13.140625" customWidth="1" collapsed="1"/>
    <col min="5" max="5" width="12.7109375" customWidth="1"/>
    <col min="6" max="6" width="13.140625" customWidth="1" collapsed="1"/>
    <col min="7" max="7" width="12.7109375" customWidth="1"/>
    <col min="8" max="8" width="2.85546875" customWidth="1"/>
    <col min="9" max="9" width="11.5703125" customWidth="1"/>
  </cols>
  <sheetData>
    <row r="1" spans="1:9" x14ac:dyDescent="0.25">
      <c r="A1" s="17" t="s">
        <v>42</v>
      </c>
      <c r="D1" s="18" t="s">
        <v>43</v>
      </c>
      <c r="E1" s="19"/>
      <c r="G1" s="19" t="s">
        <v>234</v>
      </c>
      <c r="H1" s="20"/>
    </row>
    <row r="2" spans="1:9" x14ac:dyDescent="0.25">
      <c r="A2" s="241">
        <f ca="1">TODAY()</f>
        <v>43955</v>
      </c>
      <c r="H2" s="20"/>
    </row>
    <row r="3" spans="1:9" x14ac:dyDescent="0.25">
      <c r="D3" s="21" t="s">
        <v>44</v>
      </c>
    </row>
    <row r="4" spans="1:9" x14ac:dyDescent="0.25">
      <c r="C4" s="86">
        <v>2017</v>
      </c>
      <c r="D4" s="86">
        <v>2017</v>
      </c>
      <c r="E4" s="221">
        <v>2018</v>
      </c>
      <c r="F4" s="86">
        <v>2018</v>
      </c>
      <c r="G4" s="88">
        <v>2019</v>
      </c>
      <c r="I4" s="91" t="s">
        <v>45</v>
      </c>
    </row>
    <row r="5" spans="1:9" x14ac:dyDescent="0.25">
      <c r="C5" s="21" t="s">
        <v>46</v>
      </c>
      <c r="D5" s="21" t="s">
        <v>47</v>
      </c>
      <c r="E5" s="120" t="s">
        <v>46</v>
      </c>
      <c r="F5" s="92" t="s">
        <v>406</v>
      </c>
      <c r="G5" s="93" t="s">
        <v>384</v>
      </c>
      <c r="I5" s="120" t="s">
        <v>176</v>
      </c>
    </row>
    <row r="6" spans="1:9" x14ac:dyDescent="0.25">
      <c r="A6" s="27" t="s">
        <v>235</v>
      </c>
      <c r="E6" s="55"/>
      <c r="G6" s="28"/>
    </row>
    <row r="7" spans="1:9" x14ac:dyDescent="0.25">
      <c r="A7" s="29" t="s">
        <v>51</v>
      </c>
      <c r="E7" s="55"/>
      <c r="G7" s="28"/>
    </row>
    <row r="8" spans="1:9" x14ac:dyDescent="0.25">
      <c r="A8" s="27" t="s">
        <v>52</v>
      </c>
      <c r="C8" s="117">
        <v>55182</v>
      </c>
      <c r="D8" s="208">
        <v>56791.07</v>
      </c>
      <c r="E8" s="117">
        <v>57192</v>
      </c>
      <c r="F8" s="30">
        <v>43299.64</v>
      </c>
      <c r="G8" s="32">
        <v>58920</v>
      </c>
    </row>
    <row r="9" spans="1:9" x14ac:dyDescent="0.25">
      <c r="A9" s="27" t="s">
        <v>54</v>
      </c>
      <c r="C9" s="117">
        <v>45341</v>
      </c>
      <c r="D9" s="208">
        <v>45316.800000000003</v>
      </c>
      <c r="E9" s="117">
        <v>47270</v>
      </c>
      <c r="F9" s="30">
        <v>35366.83</v>
      </c>
      <c r="G9" s="32">
        <v>49274</v>
      </c>
    </row>
    <row r="10" spans="1:9" x14ac:dyDescent="0.25">
      <c r="A10" s="27" t="s">
        <v>236</v>
      </c>
      <c r="C10" s="105">
        <v>126291</v>
      </c>
      <c r="D10" s="208">
        <v>126568.9</v>
      </c>
      <c r="E10" s="105">
        <v>128435</v>
      </c>
      <c r="F10" s="30">
        <v>96962.6</v>
      </c>
      <c r="G10" s="48">
        <v>133086</v>
      </c>
    </row>
    <row r="11" spans="1:9" x14ac:dyDescent="0.25">
      <c r="A11" s="27"/>
      <c r="B11" s="50" t="s">
        <v>51</v>
      </c>
      <c r="C11" s="38">
        <f>SUM(C8:C10)</f>
        <v>226814</v>
      </c>
      <c r="D11" s="38">
        <f>SUM(D8:D10)</f>
        <v>228676.77</v>
      </c>
      <c r="E11" s="38">
        <f>SUM(E8:E10)</f>
        <v>232897</v>
      </c>
      <c r="F11" s="38">
        <f>SUM(F8:F10)</f>
        <v>175629.07</v>
      </c>
      <c r="G11" s="38">
        <f>SUM(G8:G10)</f>
        <v>241280</v>
      </c>
      <c r="I11" s="276">
        <f>SUM(G11-E11)/E11</f>
        <v>3.5994452483286601E-2</v>
      </c>
    </row>
    <row r="12" spans="1:9" x14ac:dyDescent="0.25">
      <c r="A12" s="27"/>
      <c r="C12" s="34"/>
      <c r="D12" s="31"/>
      <c r="E12" s="135"/>
      <c r="F12" s="33"/>
      <c r="G12" s="35"/>
    </row>
    <row r="13" spans="1:9" x14ac:dyDescent="0.25">
      <c r="A13" s="29" t="s">
        <v>58</v>
      </c>
      <c r="D13" s="31"/>
      <c r="E13" s="55"/>
      <c r="G13" s="28"/>
    </row>
    <row r="14" spans="1:9" x14ac:dyDescent="0.25">
      <c r="A14" s="27" t="s">
        <v>59</v>
      </c>
      <c r="C14" s="116">
        <v>3800</v>
      </c>
      <c r="D14" s="208">
        <v>3521.28</v>
      </c>
      <c r="E14" s="116">
        <v>3875</v>
      </c>
      <c r="F14" s="36">
        <v>2565.9</v>
      </c>
      <c r="G14" s="40">
        <v>3950</v>
      </c>
    </row>
    <row r="15" spans="1:9" x14ac:dyDescent="0.25">
      <c r="A15" s="27" t="s">
        <v>60</v>
      </c>
      <c r="C15" s="117">
        <v>32925</v>
      </c>
      <c r="D15" s="208">
        <v>44028.17</v>
      </c>
      <c r="E15" s="117">
        <v>49300</v>
      </c>
      <c r="F15" s="30">
        <v>36220.839999999997</v>
      </c>
      <c r="G15" s="32">
        <v>49300</v>
      </c>
    </row>
    <row r="16" spans="1:9" x14ac:dyDescent="0.25">
      <c r="A16" s="27" t="s">
        <v>153</v>
      </c>
      <c r="C16" s="116">
        <v>1000</v>
      </c>
      <c r="D16" s="208">
        <v>923.51</v>
      </c>
      <c r="E16" s="116">
        <v>1000</v>
      </c>
      <c r="F16" s="34">
        <v>940.94</v>
      </c>
      <c r="G16" s="40">
        <v>1000</v>
      </c>
    </row>
    <row r="17" spans="1:9" x14ac:dyDescent="0.25">
      <c r="A17" s="27" t="s">
        <v>237</v>
      </c>
      <c r="C17" s="116">
        <v>2000</v>
      </c>
      <c r="D17" s="208">
        <v>0</v>
      </c>
      <c r="E17" s="52">
        <v>500</v>
      </c>
      <c r="F17" s="36">
        <v>0</v>
      </c>
      <c r="G17" s="41">
        <v>500</v>
      </c>
    </row>
    <row r="18" spans="1:9" x14ac:dyDescent="0.25">
      <c r="A18" s="27" t="s">
        <v>238</v>
      </c>
      <c r="C18" s="117">
        <v>17290</v>
      </c>
      <c r="D18" s="208">
        <v>13563.41</v>
      </c>
      <c r="E18" s="117">
        <v>19695</v>
      </c>
      <c r="F18" s="36">
        <v>13290.04</v>
      </c>
      <c r="G18" s="32">
        <v>17329</v>
      </c>
    </row>
    <row r="19" spans="1:9" x14ac:dyDescent="0.25">
      <c r="A19" s="27" t="s">
        <v>64</v>
      </c>
      <c r="C19" s="117">
        <v>15355</v>
      </c>
      <c r="D19" s="208">
        <v>9761.33</v>
      </c>
      <c r="E19" s="116">
        <v>9890</v>
      </c>
      <c r="F19" s="36">
        <v>7440.41</v>
      </c>
      <c r="G19" s="40">
        <v>10135</v>
      </c>
    </row>
    <row r="20" spans="1:9" x14ac:dyDescent="0.25">
      <c r="A20" s="27" t="s">
        <v>65</v>
      </c>
      <c r="C20" s="135">
        <v>0</v>
      </c>
      <c r="D20" s="208">
        <v>5564.37</v>
      </c>
      <c r="E20" s="166">
        <v>6035</v>
      </c>
      <c r="F20" s="36">
        <v>3958.07</v>
      </c>
      <c r="G20" s="102">
        <v>6465</v>
      </c>
    </row>
    <row r="21" spans="1:9" x14ac:dyDescent="0.25">
      <c r="A21" s="27" t="s">
        <v>66</v>
      </c>
      <c r="C21" s="116">
        <v>18526</v>
      </c>
      <c r="D21" s="208">
        <v>17316</v>
      </c>
      <c r="E21" s="117">
        <v>18575</v>
      </c>
      <c r="F21" s="66">
        <v>13234.16</v>
      </c>
      <c r="G21" s="32">
        <v>19233</v>
      </c>
    </row>
    <row r="22" spans="1:9" x14ac:dyDescent="0.25">
      <c r="B22" s="50" t="s">
        <v>226</v>
      </c>
      <c r="C22" s="54">
        <f t="shared" ref="C22" si="0">SUM(C14:C21)</f>
        <v>90896</v>
      </c>
      <c r="D22" s="38">
        <f t="shared" ref="D22:F22" si="1">SUM(D14:D21)</f>
        <v>94678.069999999992</v>
      </c>
      <c r="E22" s="54">
        <f>SUM(E14:E21)</f>
        <v>108870</v>
      </c>
      <c r="F22" s="54">
        <f t="shared" si="1"/>
        <v>77650.36</v>
      </c>
      <c r="G22" s="54">
        <f>SUM(G14:G21)</f>
        <v>107912</v>
      </c>
      <c r="I22" s="276">
        <f>SUM(G22-E22)/E22</f>
        <v>-8.7994856250574079E-3</v>
      </c>
    </row>
    <row r="23" spans="1:9" x14ac:dyDescent="0.25">
      <c r="A23" s="27"/>
      <c r="C23" s="30"/>
      <c r="D23" s="31"/>
      <c r="E23" s="117"/>
      <c r="F23" s="30"/>
      <c r="G23" s="32"/>
    </row>
    <row r="24" spans="1:9" x14ac:dyDescent="0.25">
      <c r="A24" s="212" t="s">
        <v>68</v>
      </c>
      <c r="B24" s="212" t="s">
        <v>185</v>
      </c>
      <c r="C24" s="214">
        <f t="shared" ref="C24" si="2">SUM(C11+C22)</f>
        <v>317710</v>
      </c>
      <c r="D24" s="217">
        <f t="shared" ref="D24:F24" si="3">SUM(D11+D22)</f>
        <v>323354.83999999997</v>
      </c>
      <c r="E24" s="214">
        <f>SUM(E11+E22)</f>
        <v>341767</v>
      </c>
      <c r="F24" s="214">
        <f t="shared" si="3"/>
        <v>253279.43</v>
      </c>
      <c r="G24" s="214">
        <f>SUM(G11+G22)</f>
        <v>349192</v>
      </c>
      <c r="H24" s="72"/>
      <c r="I24" s="277">
        <f>SUM(G24-E24)/E24</f>
        <v>2.1725327489195857E-2</v>
      </c>
    </row>
    <row r="25" spans="1:9" x14ac:dyDescent="0.25">
      <c r="B25" s="27"/>
      <c r="C25" s="47"/>
      <c r="D25" s="31"/>
      <c r="E25" s="105"/>
      <c r="F25" s="47"/>
      <c r="G25" s="105"/>
    </row>
    <row r="26" spans="1:9" x14ac:dyDescent="0.25">
      <c r="A26" s="27"/>
      <c r="D26" s="31"/>
      <c r="E26" s="55"/>
      <c r="G26" s="55"/>
    </row>
    <row r="35" spans="1:9" x14ac:dyDescent="0.25">
      <c r="A35" s="17" t="s">
        <v>42</v>
      </c>
      <c r="D35" s="18" t="s">
        <v>43</v>
      </c>
      <c r="E35" s="19"/>
      <c r="G35" s="19" t="s">
        <v>154</v>
      </c>
      <c r="H35" s="20"/>
    </row>
    <row r="36" spans="1:9" x14ac:dyDescent="0.25">
      <c r="A36" s="17"/>
      <c r="H36" s="20"/>
    </row>
    <row r="37" spans="1:9" x14ac:dyDescent="0.25">
      <c r="D37" s="21" t="s">
        <v>44</v>
      </c>
    </row>
    <row r="38" spans="1:9" x14ac:dyDescent="0.25">
      <c r="C38" s="86">
        <v>2017</v>
      </c>
      <c r="D38" s="86">
        <v>2017</v>
      </c>
      <c r="E38" s="221">
        <v>2018</v>
      </c>
      <c r="F38" s="86">
        <v>2018</v>
      </c>
      <c r="G38" s="88">
        <v>2019</v>
      </c>
      <c r="I38" s="91" t="s">
        <v>45</v>
      </c>
    </row>
    <row r="39" spans="1:9" x14ac:dyDescent="0.25">
      <c r="C39" s="21" t="s">
        <v>46</v>
      </c>
      <c r="D39" s="21" t="s">
        <v>47</v>
      </c>
      <c r="E39" s="120" t="s">
        <v>46</v>
      </c>
      <c r="F39" s="92" t="s">
        <v>406</v>
      </c>
      <c r="G39" s="93" t="s">
        <v>384</v>
      </c>
      <c r="I39" s="120" t="s">
        <v>176</v>
      </c>
    </row>
    <row r="40" spans="1:9" x14ac:dyDescent="0.25">
      <c r="A40" s="27" t="s">
        <v>239</v>
      </c>
      <c r="E40" s="55"/>
      <c r="G40" s="28"/>
    </row>
    <row r="41" spans="1:9" x14ac:dyDescent="0.25">
      <c r="A41" s="29" t="s">
        <v>78</v>
      </c>
      <c r="D41" s="31"/>
      <c r="E41" s="55"/>
      <c r="G41" s="28"/>
    </row>
    <row r="42" spans="1:9" x14ac:dyDescent="0.25">
      <c r="A42" s="27" t="s">
        <v>386</v>
      </c>
      <c r="C42" s="52">
        <v>350</v>
      </c>
      <c r="D42" s="31">
        <v>114.39</v>
      </c>
      <c r="E42" s="52">
        <v>350</v>
      </c>
      <c r="F42" s="49">
        <v>144.38</v>
      </c>
      <c r="G42" s="41">
        <v>350</v>
      </c>
    </row>
    <row r="43" spans="1:9" x14ac:dyDescent="0.25">
      <c r="A43" s="27" t="s">
        <v>385</v>
      </c>
      <c r="C43" s="52">
        <v>500</v>
      </c>
      <c r="D43" s="31">
        <v>0</v>
      </c>
      <c r="E43" s="52">
        <v>500</v>
      </c>
      <c r="F43" s="33">
        <v>0</v>
      </c>
      <c r="G43" s="41">
        <v>500</v>
      </c>
    </row>
    <row r="44" spans="1:9" x14ac:dyDescent="0.25">
      <c r="A44" s="27" t="s">
        <v>430</v>
      </c>
      <c r="C44" s="116">
        <v>1000</v>
      </c>
      <c r="D44" s="31">
        <v>85.76</v>
      </c>
      <c r="E44" s="116">
        <v>1000</v>
      </c>
      <c r="F44" s="34">
        <v>324.35000000000002</v>
      </c>
      <c r="G44" s="40">
        <v>1000</v>
      </c>
    </row>
    <row r="45" spans="1:9" x14ac:dyDescent="0.25">
      <c r="B45" s="50" t="s">
        <v>79</v>
      </c>
      <c r="C45" s="43">
        <f>SUM(C42:C44)</f>
        <v>1850</v>
      </c>
      <c r="D45" s="38">
        <f>SUM(D42:D44)</f>
        <v>200.15</v>
      </c>
      <c r="E45" s="43">
        <f>SUM(E42:E44)</f>
        <v>1850</v>
      </c>
      <c r="F45" s="43">
        <f>SUM(F42:F44)</f>
        <v>468.73</v>
      </c>
      <c r="G45" s="43">
        <f>SUM(G42:G44)</f>
        <v>1850</v>
      </c>
      <c r="I45" s="276">
        <f>SUM(G45-E45)/E45</f>
        <v>0</v>
      </c>
    </row>
    <row r="46" spans="1:9" x14ac:dyDescent="0.25">
      <c r="A46" s="29" t="s">
        <v>80</v>
      </c>
      <c r="E46" s="55"/>
      <c r="G46" s="28"/>
    </row>
    <row r="47" spans="1:9" x14ac:dyDescent="0.25">
      <c r="A47" s="27" t="s">
        <v>435</v>
      </c>
      <c r="C47" s="30">
        <v>68100</v>
      </c>
      <c r="D47" s="31">
        <v>63490.74</v>
      </c>
      <c r="E47" s="117">
        <v>68100</v>
      </c>
      <c r="F47" s="30">
        <v>44879.99</v>
      </c>
      <c r="G47" s="32">
        <v>213100</v>
      </c>
      <c r="H47" s="378" t="s">
        <v>434</v>
      </c>
    </row>
    <row r="48" spans="1:9" x14ac:dyDescent="0.25">
      <c r="A48" s="27" t="s">
        <v>436</v>
      </c>
      <c r="C48" s="36">
        <v>6000</v>
      </c>
      <c r="D48" s="31">
        <v>6271.15</v>
      </c>
      <c r="E48" s="116">
        <v>6000</v>
      </c>
      <c r="F48" s="36">
        <v>3921.3</v>
      </c>
      <c r="G48" s="40">
        <v>60000</v>
      </c>
      <c r="H48" s="378" t="s">
        <v>434</v>
      </c>
    </row>
    <row r="49" spans="1:9" x14ac:dyDescent="0.25">
      <c r="A49" s="27" t="s">
        <v>437</v>
      </c>
      <c r="C49" s="36">
        <v>1000</v>
      </c>
      <c r="D49" s="31">
        <v>1394.07</v>
      </c>
      <c r="E49" s="116">
        <v>1000</v>
      </c>
      <c r="F49" s="33">
        <v>861.65</v>
      </c>
      <c r="G49" s="40">
        <v>19000</v>
      </c>
      <c r="H49" s="378" t="s">
        <v>434</v>
      </c>
    </row>
    <row r="50" spans="1:9" x14ac:dyDescent="0.25">
      <c r="A50" s="27" t="s">
        <v>82</v>
      </c>
      <c r="C50" s="36">
        <v>3000</v>
      </c>
      <c r="D50" s="31">
        <v>2554.5700000000002</v>
      </c>
      <c r="E50" s="116">
        <v>3000</v>
      </c>
      <c r="F50" s="36">
        <v>1883.73</v>
      </c>
      <c r="G50" s="40">
        <v>3000</v>
      </c>
    </row>
    <row r="51" spans="1:9" x14ac:dyDescent="0.25">
      <c r="B51" s="50" t="s">
        <v>80</v>
      </c>
      <c r="C51" s="54">
        <f t="shared" ref="C51" si="4">SUM(C47:C50)</f>
        <v>78100</v>
      </c>
      <c r="D51" s="54">
        <f>SUM(D47:D50)</f>
        <v>73710.530000000013</v>
      </c>
      <c r="E51" s="54">
        <f>SUM(E47:E50)</f>
        <v>78100</v>
      </c>
      <c r="F51" s="54">
        <f t="shared" ref="F51" si="5">SUM(F47:F50)</f>
        <v>51546.670000000006</v>
      </c>
      <c r="G51" s="54">
        <f>SUM(G47:G50)</f>
        <v>295100</v>
      </c>
      <c r="I51" s="276">
        <f>SUM(G51-E51)/E51</f>
        <v>2.7784891165172856</v>
      </c>
    </row>
    <row r="52" spans="1:9" x14ac:dyDescent="0.25">
      <c r="A52" s="336" t="s">
        <v>431</v>
      </c>
      <c r="B52" s="337"/>
      <c r="C52" s="117"/>
      <c r="D52" s="117"/>
      <c r="E52" s="117"/>
      <c r="F52" s="117"/>
      <c r="G52" s="117"/>
      <c r="I52" s="276"/>
    </row>
    <row r="53" spans="1:9" x14ac:dyDescent="0.25">
      <c r="B53" s="29"/>
      <c r="C53" s="34"/>
      <c r="E53" s="135"/>
      <c r="F53" s="33"/>
      <c r="G53" s="35"/>
    </row>
    <row r="54" spans="1:9" x14ac:dyDescent="0.25">
      <c r="A54" s="29" t="s">
        <v>86</v>
      </c>
      <c r="E54" s="55"/>
      <c r="G54" s="28"/>
    </row>
    <row r="55" spans="1:9" x14ac:dyDescent="0.25">
      <c r="A55" s="27" t="s">
        <v>438</v>
      </c>
      <c r="C55" s="117">
        <v>34000</v>
      </c>
      <c r="D55" s="208">
        <v>36834.85</v>
      </c>
      <c r="E55" s="117">
        <v>34000</v>
      </c>
      <c r="F55" s="30">
        <v>20466.98</v>
      </c>
      <c r="G55" s="32">
        <v>41500</v>
      </c>
      <c r="H55" s="378" t="s">
        <v>434</v>
      </c>
    </row>
    <row r="56" spans="1:9" x14ac:dyDescent="0.25">
      <c r="A56" s="27" t="s">
        <v>241</v>
      </c>
      <c r="C56" s="116">
        <v>6000</v>
      </c>
      <c r="D56" s="208">
        <v>7017.04</v>
      </c>
      <c r="E56" s="116">
        <v>7000</v>
      </c>
      <c r="F56" s="36">
        <v>5507.47</v>
      </c>
      <c r="G56" s="40">
        <v>7500</v>
      </c>
    </row>
    <row r="57" spans="1:9" x14ac:dyDescent="0.25">
      <c r="A57" s="27" t="s">
        <v>162</v>
      </c>
      <c r="C57" s="116">
        <v>4000</v>
      </c>
      <c r="D57" s="208">
        <v>3390.86</v>
      </c>
      <c r="E57" s="116">
        <v>4000</v>
      </c>
      <c r="F57" s="36">
        <v>2306.2800000000002</v>
      </c>
      <c r="G57" s="40">
        <v>4000</v>
      </c>
    </row>
    <row r="58" spans="1:9" x14ac:dyDescent="0.25">
      <c r="A58" s="27" t="s">
        <v>242</v>
      </c>
      <c r="C58" s="116">
        <v>4500</v>
      </c>
      <c r="D58" s="208">
        <v>4385.76</v>
      </c>
      <c r="E58" s="116">
        <v>4800</v>
      </c>
      <c r="F58" s="36">
        <v>3845.11</v>
      </c>
      <c r="G58" s="40">
        <v>4800</v>
      </c>
    </row>
    <row r="59" spans="1:9" x14ac:dyDescent="0.25">
      <c r="A59" s="27" t="s">
        <v>87</v>
      </c>
      <c r="C59" s="116">
        <v>1000</v>
      </c>
      <c r="D59" s="208">
        <v>611.41999999999996</v>
      </c>
      <c r="E59" s="116">
        <v>1200</v>
      </c>
      <c r="F59" s="34">
        <v>0</v>
      </c>
      <c r="G59" s="40">
        <v>1200</v>
      </c>
    </row>
    <row r="60" spans="1:9" x14ac:dyDescent="0.25">
      <c r="A60" s="27" t="s">
        <v>243</v>
      </c>
      <c r="C60" s="117">
        <v>24500</v>
      </c>
      <c r="D60" s="208">
        <v>22268.65</v>
      </c>
      <c r="E60" s="117">
        <v>24500</v>
      </c>
      <c r="F60" s="30">
        <v>14052.62</v>
      </c>
      <c r="G60" s="32">
        <v>24500</v>
      </c>
    </row>
    <row r="61" spans="1:9" x14ac:dyDescent="0.25">
      <c r="A61" s="27" t="s">
        <v>244</v>
      </c>
      <c r="C61" s="166">
        <v>1000</v>
      </c>
      <c r="D61" s="208">
        <v>682.2</v>
      </c>
      <c r="E61" s="116">
        <v>1000</v>
      </c>
      <c r="F61" s="49">
        <v>955.82</v>
      </c>
      <c r="G61" s="40">
        <v>1250</v>
      </c>
    </row>
    <row r="62" spans="1:9" x14ac:dyDescent="0.25">
      <c r="A62" s="27" t="s">
        <v>429</v>
      </c>
      <c r="C62" s="116">
        <v>6000</v>
      </c>
      <c r="D62" s="208">
        <v>6225.3</v>
      </c>
      <c r="E62" s="116">
        <v>6000</v>
      </c>
      <c r="F62" s="36">
        <v>4491.2700000000004</v>
      </c>
      <c r="G62" s="40">
        <v>9000</v>
      </c>
    </row>
    <row r="63" spans="1:9" x14ac:dyDescent="0.25">
      <c r="B63" s="50" t="s">
        <v>166</v>
      </c>
      <c r="C63" s="54">
        <f>SUM(C55:C62)</f>
        <v>81000</v>
      </c>
      <c r="D63" s="54">
        <f>SUM(D55:D62)</f>
        <v>81416.08</v>
      </c>
      <c r="E63" s="54">
        <f>SUM(E55:E62)</f>
        <v>82500</v>
      </c>
      <c r="F63" s="54">
        <f>SUM(F55:F62)</f>
        <v>51625.55</v>
      </c>
      <c r="G63" s="54">
        <f>SUM(G55:G62)</f>
        <v>93750</v>
      </c>
      <c r="I63" s="276">
        <f>SUM(G63-E63)/E63</f>
        <v>0.13636363636363635</v>
      </c>
    </row>
    <row r="64" spans="1:9" x14ac:dyDescent="0.25">
      <c r="A64" s="338" t="s">
        <v>431</v>
      </c>
      <c r="B64" s="339"/>
    </row>
    <row r="69" spans="1:9" x14ac:dyDescent="0.25">
      <c r="A69" s="17" t="s">
        <v>42</v>
      </c>
      <c r="D69" s="18" t="s">
        <v>43</v>
      </c>
      <c r="E69" s="19"/>
      <c r="G69" s="19" t="s">
        <v>96</v>
      </c>
      <c r="H69" s="20"/>
    </row>
    <row r="70" spans="1:9" x14ac:dyDescent="0.25">
      <c r="A70" s="17"/>
      <c r="H70" s="20"/>
    </row>
    <row r="71" spans="1:9" x14ac:dyDescent="0.25">
      <c r="D71" s="21" t="s">
        <v>44</v>
      </c>
    </row>
    <row r="72" spans="1:9" x14ac:dyDescent="0.25">
      <c r="C72" s="86">
        <v>2017</v>
      </c>
      <c r="D72" s="86">
        <v>2017</v>
      </c>
      <c r="E72" s="221">
        <v>2018</v>
      </c>
      <c r="F72" s="86">
        <v>2018</v>
      </c>
      <c r="G72" s="88">
        <v>2019</v>
      </c>
      <c r="I72" s="91" t="s">
        <v>45</v>
      </c>
    </row>
    <row r="73" spans="1:9" x14ac:dyDescent="0.25">
      <c r="C73" s="21" t="s">
        <v>46</v>
      </c>
      <c r="D73" s="21" t="s">
        <v>47</v>
      </c>
      <c r="E73" s="120" t="s">
        <v>46</v>
      </c>
      <c r="F73" s="92" t="s">
        <v>406</v>
      </c>
      <c r="G73" s="93" t="s">
        <v>384</v>
      </c>
      <c r="I73" s="120" t="s">
        <v>176</v>
      </c>
    </row>
    <row r="74" spans="1:9" x14ac:dyDescent="0.25">
      <c r="A74" s="27" t="s">
        <v>239</v>
      </c>
      <c r="E74" s="55"/>
      <c r="G74" s="28"/>
    </row>
    <row r="75" spans="1:9" x14ac:dyDescent="0.25">
      <c r="A75" s="29" t="s">
        <v>90</v>
      </c>
      <c r="E75" s="55"/>
      <c r="G75" s="28"/>
    </row>
    <row r="76" spans="1:9" x14ac:dyDescent="0.25">
      <c r="A76" s="27" t="s">
        <v>91</v>
      </c>
      <c r="C76" s="52">
        <v>500</v>
      </c>
      <c r="D76" s="208">
        <v>159</v>
      </c>
      <c r="E76" s="52">
        <v>500</v>
      </c>
      <c r="F76" s="34">
        <v>198</v>
      </c>
      <c r="G76" s="41">
        <v>400</v>
      </c>
    </row>
    <row r="77" spans="1:9" x14ac:dyDescent="0.25">
      <c r="A77" s="27" t="s">
        <v>167</v>
      </c>
      <c r="C77" s="52">
        <v>100</v>
      </c>
      <c r="D77" s="208">
        <v>90</v>
      </c>
      <c r="E77" s="52">
        <v>100</v>
      </c>
      <c r="F77" s="49">
        <v>0</v>
      </c>
      <c r="G77" s="41">
        <v>100</v>
      </c>
    </row>
    <row r="78" spans="1:9" x14ac:dyDescent="0.25">
      <c r="B78" s="50" t="s">
        <v>95</v>
      </c>
      <c r="C78" s="51">
        <f>SUM(C76:C77)</f>
        <v>600</v>
      </c>
      <c r="D78" s="38">
        <f>SUM(D76:D77)</f>
        <v>249</v>
      </c>
      <c r="E78" s="51">
        <f>SUM(E76:E77)</f>
        <v>600</v>
      </c>
      <c r="F78" s="51">
        <f>SUM(F76:F77)</f>
        <v>198</v>
      </c>
      <c r="G78" s="51">
        <f>SUM(G76:G77)</f>
        <v>500</v>
      </c>
      <c r="I78" s="342">
        <f>SUM(G78-E78)/E78</f>
        <v>-0.16666666666666666</v>
      </c>
    </row>
    <row r="79" spans="1:9" x14ac:dyDescent="0.25">
      <c r="A79" s="27"/>
      <c r="D79" s="31"/>
      <c r="E79" s="55"/>
      <c r="G79" s="28"/>
    </row>
    <row r="80" spans="1:9" x14ac:dyDescent="0.25">
      <c r="A80" s="29" t="s">
        <v>98</v>
      </c>
      <c r="D80" s="31"/>
      <c r="E80" s="55"/>
      <c r="G80" s="28"/>
    </row>
    <row r="81" spans="1:9" x14ac:dyDescent="0.25">
      <c r="A81" s="27" t="s">
        <v>245</v>
      </c>
      <c r="C81" s="34">
        <v>500</v>
      </c>
      <c r="D81" s="208">
        <v>100</v>
      </c>
      <c r="E81" s="52">
        <v>500</v>
      </c>
      <c r="F81" s="34">
        <v>0</v>
      </c>
      <c r="G81" s="41">
        <v>450</v>
      </c>
    </row>
    <row r="82" spans="1:9" x14ac:dyDescent="0.25">
      <c r="A82" s="27" t="s">
        <v>100</v>
      </c>
      <c r="C82" s="34">
        <v>500</v>
      </c>
      <c r="D82" s="208">
        <v>0</v>
      </c>
      <c r="E82" s="52">
        <v>500</v>
      </c>
      <c r="F82" s="33">
        <v>0</v>
      </c>
      <c r="G82" s="41">
        <v>0</v>
      </c>
    </row>
    <row r="83" spans="1:9" x14ac:dyDescent="0.25">
      <c r="B83" s="50" t="s">
        <v>101</v>
      </c>
      <c r="C83" s="43">
        <f t="shared" ref="C83" si="6">SUM(C81:C82)</f>
        <v>1000</v>
      </c>
      <c r="D83" s="38">
        <f t="shared" ref="D83:F83" si="7">SUM(D81:D82)</f>
        <v>100</v>
      </c>
      <c r="E83" s="43">
        <f>SUM(E81:E82)</f>
        <v>1000</v>
      </c>
      <c r="F83" s="43">
        <f t="shared" si="7"/>
        <v>0</v>
      </c>
      <c r="G83" s="43">
        <f>SUM(G81:G82)</f>
        <v>450</v>
      </c>
      <c r="I83" s="342">
        <f>SUM(G83-E83)/E83</f>
        <v>-0.55000000000000004</v>
      </c>
    </row>
    <row r="84" spans="1:9" x14ac:dyDescent="0.25">
      <c r="B84" s="27"/>
      <c r="C84" s="36"/>
      <c r="D84" s="31"/>
      <c r="E84" s="116"/>
      <c r="F84" s="34"/>
      <c r="G84" s="40"/>
    </row>
    <row r="85" spans="1:9" x14ac:dyDescent="0.25">
      <c r="A85" s="212" t="s">
        <v>102</v>
      </c>
      <c r="B85" s="212" t="s">
        <v>103</v>
      </c>
      <c r="C85" s="214">
        <f>SUM(C45,C51,C63,C78,C83)</f>
        <v>162550</v>
      </c>
      <c r="D85" s="214">
        <f>SUM(D45,D51,D63,D78,D83)</f>
        <v>155675.76</v>
      </c>
      <c r="E85" s="214">
        <f>SUM(E45,E51,E63,E78,E83)</f>
        <v>164050</v>
      </c>
      <c r="F85" s="214">
        <f>SUM(F45,F51,F63,F78,F83)</f>
        <v>103838.95000000001</v>
      </c>
      <c r="G85" s="214">
        <f>SUM(G45,G51,G63,G78,G83)</f>
        <v>391650</v>
      </c>
      <c r="H85" s="213"/>
      <c r="I85" s="277">
        <f>SUM(G85-E85)/E85</f>
        <v>1.3873818957634867</v>
      </c>
    </row>
    <row r="86" spans="1:9" x14ac:dyDescent="0.25">
      <c r="A86" s="122"/>
      <c r="B86" s="27"/>
      <c r="C86" s="47"/>
      <c r="D86" s="31"/>
      <c r="E86" s="105"/>
      <c r="F86" s="47"/>
      <c r="G86" s="48"/>
    </row>
    <row r="87" spans="1:9" x14ac:dyDescent="0.25">
      <c r="A87" s="27" t="s">
        <v>246</v>
      </c>
      <c r="D87" s="31"/>
      <c r="E87" s="55"/>
      <c r="G87" s="28"/>
    </row>
    <row r="88" spans="1:9" x14ac:dyDescent="0.25">
      <c r="A88" s="29" t="s">
        <v>247</v>
      </c>
      <c r="D88" s="31"/>
      <c r="E88" s="55"/>
      <c r="G88" s="28"/>
    </row>
    <row r="89" spans="1:9" x14ac:dyDescent="0.25">
      <c r="A89" s="27" t="s">
        <v>439</v>
      </c>
      <c r="C89" s="30">
        <v>60000</v>
      </c>
      <c r="D89" s="208">
        <v>50095.96</v>
      </c>
      <c r="E89" s="117">
        <v>60000</v>
      </c>
      <c r="F89" s="30">
        <v>47244.37</v>
      </c>
      <c r="G89" s="32">
        <v>108000</v>
      </c>
      <c r="H89" s="378" t="s">
        <v>434</v>
      </c>
    </row>
    <row r="90" spans="1:9" x14ac:dyDescent="0.25">
      <c r="B90" s="50" t="s">
        <v>247</v>
      </c>
      <c r="C90" s="54">
        <f t="shared" ref="C90" si="8">SUM(C89)</f>
        <v>60000</v>
      </c>
      <c r="D90" s="38">
        <f t="shared" ref="D90:F90" si="9">SUM(D89)</f>
        <v>50095.96</v>
      </c>
      <c r="E90" s="54">
        <f>SUM(E89)</f>
        <v>60000</v>
      </c>
      <c r="F90" s="54">
        <f t="shared" si="9"/>
        <v>47244.37</v>
      </c>
      <c r="G90" s="54">
        <f>SUM(G89)</f>
        <v>108000</v>
      </c>
      <c r="I90" s="276">
        <f>SUM(G90-E90)/E90</f>
        <v>0.8</v>
      </c>
    </row>
    <row r="91" spans="1:9" x14ac:dyDescent="0.25">
      <c r="A91" s="338" t="s">
        <v>431</v>
      </c>
      <c r="B91" s="339"/>
      <c r="C91" s="117"/>
      <c r="D91" s="166"/>
      <c r="E91" s="117"/>
      <c r="F91" s="117"/>
      <c r="G91" s="32"/>
      <c r="I91" s="276"/>
    </row>
    <row r="92" spans="1:9" x14ac:dyDescent="0.25">
      <c r="B92" s="29"/>
      <c r="C92" s="30"/>
      <c r="D92" s="31"/>
      <c r="E92" s="117"/>
      <c r="F92" s="30"/>
      <c r="G92" s="32"/>
    </row>
    <row r="93" spans="1:9" x14ac:dyDescent="0.25">
      <c r="A93" s="29" t="s">
        <v>108</v>
      </c>
      <c r="D93" s="31"/>
      <c r="E93" s="55"/>
      <c r="G93" s="28"/>
    </row>
    <row r="94" spans="1:9" x14ac:dyDescent="0.25">
      <c r="A94" s="27" t="s">
        <v>395</v>
      </c>
      <c r="C94" s="116">
        <v>3000</v>
      </c>
      <c r="D94" s="208">
        <v>2202.4299999999998</v>
      </c>
      <c r="E94" s="116">
        <v>3000</v>
      </c>
      <c r="F94" s="36">
        <v>1893.18</v>
      </c>
      <c r="G94" s="40">
        <v>3000</v>
      </c>
    </row>
    <row r="95" spans="1:9" x14ac:dyDescent="0.25">
      <c r="A95" s="27" t="s">
        <v>394</v>
      </c>
      <c r="C95" s="117">
        <v>12500</v>
      </c>
      <c r="D95" s="208">
        <v>8582.98</v>
      </c>
      <c r="E95" s="117">
        <v>12500</v>
      </c>
      <c r="F95" s="36">
        <v>7996.83</v>
      </c>
      <c r="G95" s="32">
        <v>12000</v>
      </c>
    </row>
    <row r="96" spans="1:9" x14ac:dyDescent="0.25">
      <c r="A96" s="27" t="s">
        <v>110</v>
      </c>
      <c r="C96" s="166">
        <v>1000</v>
      </c>
      <c r="D96" s="208">
        <v>298.19</v>
      </c>
      <c r="E96" s="166">
        <v>1000</v>
      </c>
      <c r="F96" s="34">
        <v>156</v>
      </c>
      <c r="G96" s="40">
        <v>750</v>
      </c>
    </row>
    <row r="97" spans="1:9" x14ac:dyDescent="0.25">
      <c r="B97" s="50" t="s">
        <v>108</v>
      </c>
      <c r="C97" s="54">
        <f>SUM(C94:C96)</f>
        <v>16500</v>
      </c>
      <c r="D97" s="38">
        <f>SUM(D94:D96)</f>
        <v>11083.6</v>
      </c>
      <c r="E97" s="54">
        <f>SUM(E94:E96)</f>
        <v>16500</v>
      </c>
      <c r="F97" s="54">
        <f>SUM(F94:F96)</f>
        <v>10046.01</v>
      </c>
      <c r="G97" s="54">
        <f>SUM(G94:G96)</f>
        <v>15750</v>
      </c>
      <c r="I97" s="342">
        <f>SUM(G97-E97)/E97</f>
        <v>-4.5454545454545456E-2</v>
      </c>
    </row>
    <row r="98" spans="1:9" x14ac:dyDescent="0.25">
      <c r="B98" s="27"/>
      <c r="C98" s="30"/>
      <c r="D98" s="31"/>
      <c r="E98" s="117"/>
      <c r="F98" s="36"/>
      <c r="G98" s="32"/>
    </row>
    <row r="99" spans="1:9" x14ac:dyDescent="0.25">
      <c r="A99" s="29" t="s">
        <v>113</v>
      </c>
      <c r="D99" s="31"/>
      <c r="E99" s="55"/>
      <c r="G99" s="28"/>
    </row>
    <row r="100" spans="1:9" x14ac:dyDescent="0.25">
      <c r="A100" s="27" t="s">
        <v>114</v>
      </c>
      <c r="C100" s="36">
        <v>3000</v>
      </c>
      <c r="D100" s="251">
        <v>2539.3000000000002</v>
      </c>
      <c r="E100" s="116">
        <v>3000</v>
      </c>
      <c r="F100" s="36">
        <v>1884.12</v>
      </c>
      <c r="G100" s="40">
        <v>3000</v>
      </c>
    </row>
    <row r="101" spans="1:9" x14ac:dyDescent="0.25">
      <c r="B101" s="50" t="s">
        <v>248</v>
      </c>
      <c r="C101" s="43">
        <f t="shared" ref="C101" si="10">SUM(C100)</f>
        <v>3000</v>
      </c>
      <c r="D101" s="38">
        <f t="shared" ref="D101:F101" si="11">SUM(D100)</f>
        <v>2539.3000000000002</v>
      </c>
      <c r="E101" s="43">
        <f>SUM(E100)</f>
        <v>3000</v>
      </c>
      <c r="F101" s="43">
        <f t="shared" si="11"/>
        <v>1884.12</v>
      </c>
      <c r="G101" s="43">
        <f>SUM(G100)</f>
        <v>3000</v>
      </c>
      <c r="I101" s="276">
        <f>SUM(G101-E101)/E101</f>
        <v>0</v>
      </c>
    </row>
    <row r="102" spans="1:9" x14ac:dyDescent="0.25">
      <c r="B102" s="27"/>
    </row>
    <row r="103" spans="1:9" x14ac:dyDescent="0.25">
      <c r="A103" s="17" t="s">
        <v>42</v>
      </c>
      <c r="D103" s="18" t="s">
        <v>43</v>
      </c>
      <c r="E103" s="19"/>
      <c r="G103" s="19" t="s">
        <v>122</v>
      </c>
      <c r="H103" s="20"/>
    </row>
    <row r="104" spans="1:9" x14ac:dyDescent="0.25">
      <c r="A104" s="17"/>
      <c r="H104" s="20"/>
    </row>
    <row r="105" spans="1:9" x14ac:dyDescent="0.25">
      <c r="D105" s="21" t="s">
        <v>44</v>
      </c>
    </row>
    <row r="106" spans="1:9" x14ac:dyDescent="0.25">
      <c r="C106" s="86">
        <v>2017</v>
      </c>
      <c r="D106" s="86">
        <v>2017</v>
      </c>
      <c r="E106" s="221">
        <v>2018</v>
      </c>
      <c r="F106" s="86">
        <v>2018</v>
      </c>
      <c r="G106" s="88">
        <v>2019</v>
      </c>
      <c r="I106" s="91" t="s">
        <v>45</v>
      </c>
    </row>
    <row r="107" spans="1:9" x14ac:dyDescent="0.25">
      <c r="C107" s="21" t="s">
        <v>46</v>
      </c>
      <c r="D107" s="21" t="s">
        <v>47</v>
      </c>
      <c r="E107" s="120" t="s">
        <v>46</v>
      </c>
      <c r="F107" s="92" t="s">
        <v>406</v>
      </c>
      <c r="G107" s="93" t="s">
        <v>384</v>
      </c>
      <c r="I107" s="120" t="s">
        <v>176</v>
      </c>
    </row>
    <row r="108" spans="1:9" x14ac:dyDescent="0.25">
      <c r="A108" s="27" t="s">
        <v>239</v>
      </c>
      <c r="E108" s="55"/>
      <c r="G108" s="28"/>
    </row>
    <row r="109" spans="1:9" x14ac:dyDescent="0.25">
      <c r="A109" s="29" t="s">
        <v>116</v>
      </c>
      <c r="E109" s="55"/>
      <c r="G109" s="28"/>
    </row>
    <row r="110" spans="1:9" x14ac:dyDescent="0.25">
      <c r="A110" s="27" t="s">
        <v>117</v>
      </c>
      <c r="C110" s="33">
        <v>0</v>
      </c>
      <c r="D110" s="31">
        <v>377</v>
      </c>
      <c r="E110" s="135">
        <v>500</v>
      </c>
      <c r="F110" s="34">
        <v>416</v>
      </c>
      <c r="G110" s="35">
        <v>500</v>
      </c>
    </row>
    <row r="111" spans="1:9" x14ac:dyDescent="0.25">
      <c r="B111" s="50" t="s">
        <v>249</v>
      </c>
      <c r="C111" s="63">
        <f t="shared" ref="C111" si="12">SUM(C110)</f>
        <v>0</v>
      </c>
      <c r="D111" s="63">
        <f t="shared" ref="D111:F111" si="13">SUM(D110)</f>
        <v>377</v>
      </c>
      <c r="E111" s="63">
        <f>SUM(E110)</f>
        <v>500</v>
      </c>
      <c r="F111" s="63">
        <f t="shared" si="13"/>
        <v>416</v>
      </c>
      <c r="G111" s="63">
        <f>SUM(G110)</f>
        <v>500</v>
      </c>
      <c r="I111" s="276"/>
    </row>
    <row r="112" spans="1:9" s="55" customFormat="1" x14ac:dyDescent="0.25">
      <c r="B112" s="45"/>
      <c r="C112" s="135"/>
      <c r="D112" s="135"/>
      <c r="E112" s="135"/>
      <c r="F112" s="135"/>
      <c r="G112" s="135"/>
      <c r="I112" s="340"/>
    </row>
    <row r="113" spans="1:9" s="55" customFormat="1" x14ac:dyDescent="0.25">
      <c r="A113" s="29" t="s">
        <v>432</v>
      </c>
      <c r="B113" s="45"/>
      <c r="C113" s="135"/>
      <c r="D113" s="135"/>
      <c r="E113" s="135"/>
      <c r="F113" s="135"/>
      <c r="G113" s="135"/>
      <c r="I113" s="340"/>
    </row>
    <row r="114" spans="1:9" s="55" customFormat="1" x14ac:dyDescent="0.25">
      <c r="A114" s="341" t="s">
        <v>433</v>
      </c>
      <c r="B114" s="45"/>
      <c r="C114" s="166">
        <v>1000</v>
      </c>
      <c r="D114" s="135">
        <v>0</v>
      </c>
      <c r="E114" s="135">
        <v>0</v>
      </c>
      <c r="F114" s="135">
        <v>0</v>
      </c>
      <c r="G114" s="135">
        <v>0</v>
      </c>
      <c r="I114" s="340"/>
    </row>
    <row r="115" spans="1:9" s="55" customFormat="1" x14ac:dyDescent="0.25">
      <c r="B115" s="50" t="s">
        <v>250</v>
      </c>
      <c r="C115" s="38">
        <f>SUM(C114)</f>
        <v>1000</v>
      </c>
      <c r="D115" s="38">
        <f t="shared" ref="D115:G115" si="14">SUM(D114)</f>
        <v>0</v>
      </c>
      <c r="E115" s="38">
        <f t="shared" si="14"/>
        <v>0</v>
      </c>
      <c r="F115" s="38">
        <f t="shared" si="14"/>
        <v>0</v>
      </c>
      <c r="G115" s="38">
        <f t="shared" si="14"/>
        <v>0</v>
      </c>
      <c r="I115" s="340"/>
    </row>
    <row r="116" spans="1:9" x14ac:dyDescent="0.25">
      <c r="A116" s="27"/>
      <c r="D116" s="31"/>
      <c r="E116" s="55"/>
      <c r="G116" s="28"/>
    </row>
    <row r="117" spans="1:9" x14ac:dyDescent="0.25">
      <c r="A117" s="213" t="s">
        <v>120</v>
      </c>
      <c r="B117" s="212" t="s">
        <v>121</v>
      </c>
      <c r="C117" s="215">
        <f>SUM(C90,C97,C101,C111,C115)</f>
        <v>80500</v>
      </c>
      <c r="D117" s="215">
        <f t="shared" ref="D117:G117" si="15">SUM(D90,D97,D101,D111)</f>
        <v>64095.86</v>
      </c>
      <c r="E117" s="215">
        <f t="shared" si="15"/>
        <v>80000</v>
      </c>
      <c r="F117" s="215">
        <f t="shared" si="15"/>
        <v>59590.500000000007</v>
      </c>
      <c r="G117" s="215">
        <f t="shared" si="15"/>
        <v>127250</v>
      </c>
      <c r="H117" s="213"/>
      <c r="I117" s="277">
        <f>SUM(G117-E117)/E117</f>
        <v>0.59062499999999996</v>
      </c>
    </row>
    <row r="118" spans="1:9" x14ac:dyDescent="0.25">
      <c r="B118" s="27"/>
      <c r="C118" s="30"/>
      <c r="D118" s="31"/>
      <c r="E118" s="117"/>
      <c r="F118" s="30"/>
      <c r="G118" s="32"/>
    </row>
    <row r="119" spans="1:9" x14ac:dyDescent="0.25">
      <c r="A119" s="27" t="s">
        <v>252</v>
      </c>
      <c r="D119" s="31"/>
      <c r="E119" s="55"/>
      <c r="G119" s="28"/>
    </row>
    <row r="120" spans="1:9" x14ac:dyDescent="0.25">
      <c r="A120" s="29" t="s">
        <v>124</v>
      </c>
      <c r="D120" s="31"/>
      <c r="E120" s="55"/>
      <c r="G120" s="28"/>
    </row>
    <row r="121" spans="1:9" x14ac:dyDescent="0.25">
      <c r="A121" s="27" t="s">
        <v>253</v>
      </c>
      <c r="C121" s="36">
        <v>0</v>
      </c>
      <c r="D121" s="31">
        <v>0</v>
      </c>
      <c r="E121" s="135">
        <v>0</v>
      </c>
      <c r="F121" s="33">
        <v>0</v>
      </c>
      <c r="G121" s="35">
        <v>0</v>
      </c>
    </row>
    <row r="122" spans="1:9" x14ac:dyDescent="0.25">
      <c r="A122" s="27"/>
      <c r="C122" s="36"/>
      <c r="D122" s="31"/>
      <c r="E122" s="135"/>
      <c r="F122" s="33"/>
      <c r="G122" s="35"/>
    </row>
    <row r="123" spans="1:9" x14ac:dyDescent="0.25">
      <c r="A123" s="213" t="s">
        <v>128</v>
      </c>
      <c r="B123" s="212" t="s">
        <v>129</v>
      </c>
      <c r="C123" s="250">
        <f t="shared" ref="C123" si="16">SUM(C121:C122)</f>
        <v>0</v>
      </c>
      <c r="D123" s="250">
        <f t="shared" ref="D123:F123" si="17">SUM(D121:D122)</f>
        <v>0</v>
      </c>
      <c r="E123" s="250">
        <f>SUM(E121:E122)</f>
        <v>0</v>
      </c>
      <c r="F123" s="250">
        <f t="shared" si="17"/>
        <v>0</v>
      </c>
      <c r="G123" s="250">
        <f>SUM(G121:G122)</f>
        <v>0</v>
      </c>
      <c r="H123" s="72"/>
      <c r="I123" s="277">
        <v>0</v>
      </c>
    </row>
    <row r="124" spans="1:9" x14ac:dyDescent="0.25">
      <c r="B124" s="27"/>
      <c r="C124" s="36"/>
      <c r="D124" s="31"/>
      <c r="E124" s="135"/>
      <c r="F124" s="33"/>
      <c r="G124" s="135"/>
    </row>
    <row r="125" spans="1:9" x14ac:dyDescent="0.25">
      <c r="A125" s="79"/>
      <c r="B125" s="118" t="s">
        <v>130</v>
      </c>
      <c r="C125" s="128">
        <f>SUM(C24,C85,C117,C123)</f>
        <v>560760</v>
      </c>
      <c r="D125" s="170">
        <f>SUM(D24,D85,D117,D123)</f>
        <v>543126.46</v>
      </c>
      <c r="E125" s="128">
        <f>SUM(E24,E85,E117,E123)</f>
        <v>585817</v>
      </c>
      <c r="F125" s="128">
        <f>SUM(F24,F85,F117,F123)</f>
        <v>416708.88</v>
      </c>
      <c r="G125" s="128">
        <f>SUM(G24,G85,G117,G123)</f>
        <v>868092</v>
      </c>
      <c r="H125" s="79"/>
      <c r="I125" s="278">
        <f>SUM(G125-E125)/E125</f>
        <v>0.48184842706852138</v>
      </c>
    </row>
    <row r="127" spans="1:9" x14ac:dyDescent="0.25">
      <c r="A127" s="39" t="s">
        <v>223</v>
      </c>
    </row>
    <row r="129" spans="1:9" x14ac:dyDescent="0.25">
      <c r="A129" s="73" t="s">
        <v>68</v>
      </c>
      <c r="B129" s="73" t="s">
        <v>131</v>
      </c>
      <c r="C129" s="209">
        <f>G24</f>
        <v>349192</v>
      </c>
      <c r="D129" s="72"/>
      <c r="E129" s="72"/>
      <c r="F129" s="72"/>
      <c r="G129" s="72"/>
      <c r="H129" s="72"/>
      <c r="I129" s="72"/>
    </row>
    <row r="130" spans="1:9" x14ac:dyDescent="0.25">
      <c r="A130" s="73" t="s">
        <v>102</v>
      </c>
      <c r="B130" s="73" t="s">
        <v>132</v>
      </c>
      <c r="C130" s="209">
        <f>G85</f>
        <v>391650</v>
      </c>
      <c r="D130" s="72"/>
      <c r="E130" s="72"/>
      <c r="F130" s="72"/>
      <c r="G130" s="72"/>
      <c r="H130" s="72"/>
      <c r="I130" s="72"/>
    </row>
    <row r="131" spans="1:9" x14ac:dyDescent="0.25">
      <c r="A131" s="73" t="s">
        <v>120</v>
      </c>
      <c r="B131" s="73" t="s">
        <v>133</v>
      </c>
      <c r="C131" s="210">
        <f>G117</f>
        <v>127250</v>
      </c>
      <c r="D131" s="72"/>
      <c r="E131" s="72"/>
      <c r="F131" s="72"/>
      <c r="G131" s="72"/>
      <c r="H131" s="72"/>
      <c r="I131" s="72"/>
    </row>
    <row r="132" spans="1:9" x14ac:dyDescent="0.25">
      <c r="A132" s="73" t="s">
        <v>128</v>
      </c>
      <c r="B132" s="73" t="s">
        <v>134</v>
      </c>
      <c r="C132" s="247">
        <f>G123</f>
        <v>0</v>
      </c>
      <c r="D132" s="72"/>
      <c r="E132" s="72"/>
      <c r="F132" s="72"/>
      <c r="G132" s="72"/>
      <c r="H132" s="72"/>
      <c r="I132" s="72"/>
    </row>
    <row r="133" spans="1:9" x14ac:dyDescent="0.25">
      <c r="A133" s="73"/>
      <c r="B133" s="73"/>
      <c r="C133" s="72"/>
      <c r="D133" s="72"/>
      <c r="E133" s="72"/>
      <c r="F133" s="72"/>
      <c r="G133" s="72"/>
      <c r="H133" s="72"/>
      <c r="I133" s="72"/>
    </row>
    <row r="134" spans="1:9" x14ac:dyDescent="0.25">
      <c r="A134" s="72"/>
      <c r="B134" s="73" t="s">
        <v>135</v>
      </c>
      <c r="C134" s="209">
        <f>SUM(C129:C133)</f>
        <v>868092</v>
      </c>
      <c r="D134" s="72" t="s">
        <v>416</v>
      </c>
      <c r="E134" s="140"/>
      <c r="F134" s="72"/>
      <c r="G134" s="140">
        <f>SUM(G125-E125)</f>
        <v>282275</v>
      </c>
      <c r="H134" s="72"/>
      <c r="I134" s="72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35"/>
  <sheetViews>
    <sheetView workbookViewId="0">
      <selection sqref="A1:J1048576"/>
    </sheetView>
  </sheetViews>
  <sheetFormatPr defaultRowHeight="15" x14ac:dyDescent="0.25"/>
  <cols>
    <col min="1" max="1" width="2.42578125" customWidth="1"/>
    <col min="2" max="2" width="14.85546875" customWidth="1" collapsed="1"/>
    <col min="3" max="3" width="19" customWidth="1" collapsed="1"/>
    <col min="4" max="5" width="13.5703125" customWidth="1"/>
    <col min="6" max="6" width="13.5703125" customWidth="1" collapsed="1"/>
    <col min="7" max="7" width="14.42578125" customWidth="1" collapsed="1"/>
    <col min="8" max="8" width="15.28515625" bestFit="1" customWidth="1" collapsed="1"/>
    <col min="9" max="9" width="4" customWidth="1"/>
    <col min="10" max="10" width="11.5703125" customWidth="1"/>
    <col min="11" max="11" width="3.42578125" customWidth="1"/>
    <col min="12" max="12" width="14.85546875" customWidth="1"/>
    <col min="13" max="13" width="17.140625" customWidth="1"/>
    <col min="14" max="18" width="12.7109375" customWidth="1"/>
    <col min="19" max="19" width="2.85546875" customWidth="1"/>
    <col min="20" max="20" width="11.5703125" customWidth="1"/>
  </cols>
  <sheetData>
    <row r="1" spans="1:20" x14ac:dyDescent="0.25">
      <c r="A1" s="17" t="s">
        <v>12</v>
      </c>
      <c r="E1" s="18" t="s">
        <v>43</v>
      </c>
      <c r="I1" s="20"/>
      <c r="L1" s="17" t="s">
        <v>42</v>
      </c>
      <c r="O1" s="18" t="s">
        <v>43</v>
      </c>
      <c r="S1" s="20"/>
    </row>
    <row r="2" spans="1:20" x14ac:dyDescent="0.25">
      <c r="A2" s="17"/>
      <c r="B2" s="353">
        <f ca="1">TODAY()</f>
        <v>43955</v>
      </c>
      <c r="H2" s="20" t="s">
        <v>446</v>
      </c>
      <c r="L2" s="236">
        <f ca="1">TODAY()</f>
        <v>43955</v>
      </c>
      <c r="O2" s="21" t="s">
        <v>136</v>
      </c>
    </row>
    <row r="3" spans="1:20" x14ac:dyDescent="0.25">
      <c r="E3" s="21" t="s">
        <v>44</v>
      </c>
      <c r="I3" s="91"/>
      <c r="N3" s="86">
        <v>2017</v>
      </c>
      <c r="O3" s="86">
        <v>2017</v>
      </c>
      <c r="P3" s="221">
        <v>2018</v>
      </c>
      <c r="Q3" s="86">
        <v>2018</v>
      </c>
      <c r="R3" s="88">
        <v>2019</v>
      </c>
      <c r="S3" s="91"/>
      <c r="T3" s="91" t="s">
        <v>45</v>
      </c>
    </row>
    <row r="4" spans="1:20" x14ac:dyDescent="0.25">
      <c r="D4" s="87">
        <v>2017</v>
      </c>
      <c r="E4" s="87">
        <v>2017</v>
      </c>
      <c r="F4" s="87">
        <v>2018</v>
      </c>
      <c r="G4" s="87">
        <v>2018</v>
      </c>
      <c r="H4" s="365">
        <v>2019</v>
      </c>
      <c r="I4" s="91"/>
      <c r="J4" s="91" t="s">
        <v>45</v>
      </c>
      <c r="N4" s="21" t="s">
        <v>46</v>
      </c>
      <c r="O4" s="21" t="s">
        <v>47</v>
      </c>
      <c r="P4" s="120" t="s">
        <v>46</v>
      </c>
      <c r="Q4" s="92" t="s">
        <v>406</v>
      </c>
      <c r="R4" s="93" t="s">
        <v>384</v>
      </c>
      <c r="S4" s="91"/>
      <c r="T4" s="120" t="s">
        <v>176</v>
      </c>
    </row>
    <row r="5" spans="1:20" x14ac:dyDescent="0.25">
      <c r="D5" s="349" t="s">
        <v>46</v>
      </c>
      <c r="E5" s="349" t="s">
        <v>47</v>
      </c>
      <c r="F5" s="349" t="s">
        <v>46</v>
      </c>
      <c r="G5" s="92" t="s">
        <v>406</v>
      </c>
      <c r="H5" s="366" t="s">
        <v>384</v>
      </c>
      <c r="J5" s="120" t="s">
        <v>176</v>
      </c>
      <c r="L5" s="27" t="s">
        <v>501</v>
      </c>
      <c r="P5" s="55"/>
      <c r="R5" s="28"/>
    </row>
    <row r="6" spans="1:20" x14ac:dyDescent="0.25">
      <c r="A6" s="27" t="s">
        <v>447</v>
      </c>
      <c r="H6" s="28"/>
      <c r="L6" s="27" t="s">
        <v>502</v>
      </c>
      <c r="N6" s="135"/>
      <c r="O6" s="208"/>
      <c r="P6" s="166">
        <v>6530777</v>
      </c>
      <c r="Q6" s="66">
        <v>4898082.51</v>
      </c>
      <c r="R6" s="364">
        <v>6792008</v>
      </c>
    </row>
    <row r="7" spans="1:20" x14ac:dyDescent="0.25">
      <c r="A7" s="27" t="s">
        <v>51</v>
      </c>
      <c r="H7" s="28"/>
      <c r="L7" s="27" t="s">
        <v>503</v>
      </c>
      <c r="N7" s="105"/>
      <c r="O7" s="208"/>
      <c r="P7" s="166">
        <v>1555809</v>
      </c>
      <c r="Q7" s="66">
        <v>1813032.05</v>
      </c>
      <c r="R7" s="364">
        <v>2258783</v>
      </c>
    </row>
    <row r="8" spans="1:20" x14ac:dyDescent="0.25">
      <c r="A8" s="27" t="s">
        <v>52</v>
      </c>
      <c r="D8" s="66"/>
      <c r="E8" s="66"/>
      <c r="F8" s="66">
        <v>69390</v>
      </c>
      <c r="G8" s="66">
        <v>53509.440000000002</v>
      </c>
      <c r="H8" s="102">
        <v>70777</v>
      </c>
      <c r="L8" s="27" t="s">
        <v>504</v>
      </c>
      <c r="N8" s="52"/>
      <c r="O8" s="208"/>
      <c r="P8" s="166">
        <v>2000</v>
      </c>
      <c r="Q8" s="66">
        <v>1057.5899999999999</v>
      </c>
      <c r="R8" s="364">
        <v>2000</v>
      </c>
    </row>
    <row r="9" spans="1:20" x14ac:dyDescent="0.25">
      <c r="A9" s="27" t="s">
        <v>54</v>
      </c>
      <c r="D9" s="66"/>
      <c r="E9" s="66"/>
      <c r="F9" s="66">
        <v>129335</v>
      </c>
      <c r="G9" s="66">
        <v>83917.759999999995</v>
      </c>
      <c r="H9" s="102">
        <v>132245</v>
      </c>
      <c r="L9" s="27" t="s">
        <v>505</v>
      </c>
      <c r="N9" s="116"/>
      <c r="O9" s="208"/>
      <c r="P9" s="166">
        <v>75000</v>
      </c>
      <c r="Q9" s="66">
        <v>1630.62</v>
      </c>
      <c r="R9" s="364">
        <v>5000</v>
      </c>
    </row>
    <row r="10" spans="1:20" x14ac:dyDescent="0.25">
      <c r="A10" s="27" t="s">
        <v>292</v>
      </c>
      <c r="D10" s="66"/>
      <c r="E10" s="66"/>
      <c r="F10" s="66">
        <v>413300</v>
      </c>
      <c r="G10" s="66">
        <v>316210.94</v>
      </c>
      <c r="H10" s="102">
        <v>437514</v>
      </c>
      <c r="L10" s="27" t="s">
        <v>506</v>
      </c>
      <c r="N10" s="135"/>
      <c r="O10" s="135"/>
      <c r="P10" s="166">
        <v>42000</v>
      </c>
      <c r="Q10" s="166">
        <v>22034.59</v>
      </c>
      <c r="R10" s="364">
        <v>42000</v>
      </c>
    </row>
    <row r="11" spans="1:20" x14ac:dyDescent="0.25">
      <c r="A11" s="27" t="s">
        <v>293</v>
      </c>
      <c r="D11" s="66"/>
      <c r="E11" s="66"/>
      <c r="F11" s="66">
        <v>248575</v>
      </c>
      <c r="G11" s="66">
        <v>177063</v>
      </c>
      <c r="H11" s="102">
        <v>292211</v>
      </c>
      <c r="L11" s="27" t="s">
        <v>507</v>
      </c>
      <c r="P11" s="361">
        <v>5000</v>
      </c>
      <c r="Q11" s="66">
        <v>5972.5</v>
      </c>
      <c r="R11" s="363">
        <v>6200</v>
      </c>
    </row>
    <row r="12" spans="1:20" x14ac:dyDescent="0.25">
      <c r="A12" s="27" t="s">
        <v>448</v>
      </c>
      <c r="D12" s="66"/>
      <c r="E12" s="66"/>
      <c r="F12" s="66">
        <v>210810</v>
      </c>
      <c r="G12" s="66">
        <v>166566.20000000001</v>
      </c>
      <c r="H12" s="102">
        <v>224669</v>
      </c>
      <c r="L12" s="27" t="s">
        <v>508</v>
      </c>
      <c r="P12" s="361">
        <v>33000</v>
      </c>
      <c r="Q12" s="66">
        <v>23800</v>
      </c>
      <c r="R12" s="363">
        <v>33000</v>
      </c>
    </row>
    <row r="13" spans="1:20" x14ac:dyDescent="0.25">
      <c r="A13" s="27" t="s">
        <v>148</v>
      </c>
      <c r="D13" s="66"/>
      <c r="E13" s="66"/>
      <c r="F13" s="66">
        <v>34370</v>
      </c>
      <c r="G13" s="66">
        <v>27133.56</v>
      </c>
      <c r="H13" s="102">
        <v>37000</v>
      </c>
      <c r="L13" s="27" t="s">
        <v>509</v>
      </c>
      <c r="P13" s="166">
        <v>315215</v>
      </c>
      <c r="Q13" s="66">
        <v>315215</v>
      </c>
      <c r="R13" s="363">
        <v>0</v>
      </c>
    </row>
    <row r="14" spans="1:20" x14ac:dyDescent="0.25">
      <c r="A14" s="27" t="s">
        <v>449</v>
      </c>
      <c r="D14" s="66"/>
      <c r="E14" s="66"/>
      <c r="F14" s="66">
        <v>60130</v>
      </c>
      <c r="G14" s="66">
        <v>43053.17</v>
      </c>
      <c r="H14" s="102">
        <v>58122</v>
      </c>
    </row>
    <row r="15" spans="1:20" x14ac:dyDescent="0.25">
      <c r="A15" s="27" t="s">
        <v>450</v>
      </c>
      <c r="D15" s="66"/>
      <c r="E15" s="66"/>
      <c r="F15" s="66">
        <v>87120</v>
      </c>
      <c r="G15" s="66">
        <v>60870.57</v>
      </c>
      <c r="H15" s="102">
        <v>86775</v>
      </c>
      <c r="M15" s="118" t="s">
        <v>145</v>
      </c>
      <c r="N15" s="128">
        <f>SUM(N4:N7)</f>
        <v>0</v>
      </c>
      <c r="O15" s="128">
        <f>SUM(O4:O7)</f>
        <v>0</v>
      </c>
      <c r="P15" s="128">
        <f t="shared" ref="P15:Q15" si="0">SUM(P6:P13)</f>
        <v>8558801</v>
      </c>
      <c r="Q15" s="128">
        <f t="shared" si="0"/>
        <v>7080824.8599999994</v>
      </c>
      <c r="R15" s="128">
        <f>SUM(R6:R13)</f>
        <v>9138991</v>
      </c>
      <c r="S15" s="79"/>
      <c r="T15" s="267">
        <f>SUM(R15-P15)/P15</f>
        <v>6.7788700777129882E-2</v>
      </c>
    </row>
    <row r="16" spans="1:20" x14ac:dyDescent="0.25">
      <c r="A16" s="27" t="s">
        <v>451</v>
      </c>
      <c r="D16" s="66"/>
      <c r="E16" s="66"/>
      <c r="F16" s="66">
        <v>2442060</v>
      </c>
      <c r="G16" s="66">
        <v>1723881.42</v>
      </c>
      <c r="H16" s="102">
        <v>2499911</v>
      </c>
    </row>
    <row r="17" spans="1:20" x14ac:dyDescent="0.25">
      <c r="A17" s="27" t="s">
        <v>149</v>
      </c>
      <c r="D17" s="66"/>
      <c r="E17" s="66"/>
      <c r="F17" s="66">
        <v>408375</v>
      </c>
      <c r="G17" s="66">
        <v>374060.22</v>
      </c>
      <c r="H17" s="102">
        <v>414500</v>
      </c>
      <c r="L17" s="336" t="s">
        <v>524</v>
      </c>
      <c r="M17" s="376"/>
      <c r="N17" s="376"/>
      <c r="O17" s="376"/>
      <c r="P17" s="362"/>
      <c r="Q17" s="362">
        <v>0</v>
      </c>
      <c r="R17" s="377">
        <v>579387</v>
      </c>
    </row>
    <row r="18" spans="1:20" x14ac:dyDescent="0.25">
      <c r="A18" s="27" t="s">
        <v>182</v>
      </c>
      <c r="D18" s="66"/>
      <c r="E18" s="66"/>
      <c r="F18" s="66">
        <v>105800</v>
      </c>
      <c r="G18" s="66">
        <v>70624.14</v>
      </c>
      <c r="H18" s="102">
        <v>105800</v>
      </c>
      <c r="J18" s="286"/>
    </row>
    <row r="19" spans="1:20" x14ac:dyDescent="0.25">
      <c r="A19" s="27" t="s">
        <v>452</v>
      </c>
      <c r="D19" s="66"/>
      <c r="E19" s="66"/>
      <c r="F19" s="66">
        <v>0</v>
      </c>
      <c r="G19" s="66">
        <v>1692.54</v>
      </c>
      <c r="H19" s="102">
        <v>0</v>
      </c>
      <c r="I19" s="55"/>
      <c r="J19" s="345"/>
      <c r="K19" s="55"/>
      <c r="L19" s="55"/>
      <c r="M19" t="s">
        <v>521</v>
      </c>
      <c r="Q19" s="55"/>
      <c r="R19" s="55"/>
      <c r="S19" s="55"/>
      <c r="T19" s="55"/>
    </row>
    <row r="20" spans="1:20" x14ac:dyDescent="0.25">
      <c r="A20" s="27" t="s">
        <v>151</v>
      </c>
      <c r="D20" s="66"/>
      <c r="E20" s="66"/>
      <c r="F20" s="66">
        <v>0</v>
      </c>
      <c r="G20" s="66">
        <v>35396</v>
      </c>
      <c r="H20" s="102">
        <v>0</v>
      </c>
    </row>
    <row r="21" spans="1:20" x14ac:dyDescent="0.25">
      <c r="A21" s="27" t="s">
        <v>453</v>
      </c>
      <c r="D21" s="66"/>
      <c r="E21" s="66"/>
      <c r="F21" s="66">
        <v>103350</v>
      </c>
      <c r="G21" s="66">
        <v>74490.289999999994</v>
      </c>
      <c r="H21" s="102">
        <v>104900</v>
      </c>
      <c r="M21" s="55"/>
      <c r="N21" s="374" t="s">
        <v>514</v>
      </c>
      <c r="P21" s="373">
        <v>20400</v>
      </c>
    </row>
    <row r="22" spans="1:20" x14ac:dyDescent="0.25">
      <c r="A22" s="27" t="s">
        <v>510</v>
      </c>
      <c r="D22" s="66"/>
      <c r="E22" s="66"/>
      <c r="F22" s="66"/>
      <c r="G22" s="66"/>
      <c r="H22" s="102">
        <v>15000</v>
      </c>
      <c r="N22" s="372" t="s">
        <v>515</v>
      </c>
      <c r="P22" s="373">
        <v>40000</v>
      </c>
    </row>
    <row r="23" spans="1:20" x14ac:dyDescent="0.25">
      <c r="C23" s="106" t="s">
        <v>51</v>
      </c>
      <c r="D23" s="99">
        <f>SUM(D8:D21)</f>
        <v>0</v>
      </c>
      <c r="E23" s="99">
        <f>SUM(E8:E21)</f>
        <v>0</v>
      </c>
      <c r="F23" s="99">
        <f>SUM(F8:F21)</f>
        <v>4312615</v>
      </c>
      <c r="G23" s="99">
        <f>SUM(G8:G21)</f>
        <v>3208469.2500000005</v>
      </c>
      <c r="H23" s="99">
        <f>SUM(H8:H22)</f>
        <v>4479424</v>
      </c>
      <c r="J23" s="286">
        <f>SUM(H23-F23)/F23</f>
        <v>3.8679316377650222E-2</v>
      </c>
      <c r="N23" s="370" t="s">
        <v>513</v>
      </c>
      <c r="P23" s="371">
        <v>145000</v>
      </c>
    </row>
    <row r="24" spans="1:20" x14ac:dyDescent="0.25">
      <c r="A24" s="27" t="s">
        <v>58</v>
      </c>
      <c r="H24" s="28"/>
      <c r="N24" s="372" t="s">
        <v>516</v>
      </c>
      <c r="P24" s="373">
        <v>65000</v>
      </c>
    </row>
    <row r="25" spans="1:20" x14ac:dyDescent="0.25">
      <c r="A25" s="27" t="s">
        <v>59</v>
      </c>
      <c r="D25" s="66"/>
      <c r="E25" s="66"/>
      <c r="F25" s="66">
        <v>150000</v>
      </c>
      <c r="G25" s="66">
        <v>112083.84</v>
      </c>
      <c r="H25" s="102">
        <v>165000</v>
      </c>
      <c r="N25" s="372" t="s">
        <v>517</v>
      </c>
      <c r="P25" s="373">
        <v>7500</v>
      </c>
    </row>
    <row r="26" spans="1:20" x14ac:dyDescent="0.25">
      <c r="A26" s="27" t="s">
        <v>60</v>
      </c>
      <c r="D26" s="66"/>
      <c r="E26" s="66"/>
      <c r="F26" s="66">
        <v>1155075</v>
      </c>
      <c r="G26" s="66">
        <v>815022.76</v>
      </c>
      <c r="H26" s="102">
        <v>1203439</v>
      </c>
      <c r="N26" s="372" t="s">
        <v>518</v>
      </c>
      <c r="P26" s="373">
        <v>48000</v>
      </c>
    </row>
    <row r="27" spans="1:20" x14ac:dyDescent="0.25">
      <c r="A27" s="27" t="s">
        <v>454</v>
      </c>
      <c r="D27" s="66"/>
      <c r="E27" s="66"/>
      <c r="F27" s="66">
        <v>31000</v>
      </c>
      <c r="G27" s="66">
        <v>25049.19</v>
      </c>
      <c r="H27" s="102">
        <v>31000</v>
      </c>
      <c r="N27" s="372" t="s">
        <v>520</v>
      </c>
      <c r="O27" s="373"/>
      <c r="P27" s="373">
        <v>2800</v>
      </c>
    </row>
    <row r="28" spans="1:20" x14ac:dyDescent="0.25">
      <c r="A28" s="27" t="s">
        <v>455</v>
      </c>
      <c r="D28" s="66"/>
      <c r="E28" s="66"/>
      <c r="F28" s="66">
        <v>5000</v>
      </c>
      <c r="G28" s="66">
        <v>0</v>
      </c>
      <c r="H28" s="102">
        <v>0</v>
      </c>
    </row>
    <row r="29" spans="1:20" x14ac:dyDescent="0.25">
      <c r="A29" s="27" t="s">
        <v>456</v>
      </c>
      <c r="D29" s="66"/>
      <c r="E29" s="66"/>
      <c r="F29" s="66">
        <v>332115</v>
      </c>
      <c r="G29" s="66">
        <v>191988.03</v>
      </c>
      <c r="H29" s="102">
        <v>307617</v>
      </c>
      <c r="J29" s="288"/>
      <c r="N29" s="372" t="s">
        <v>519</v>
      </c>
      <c r="O29" s="373"/>
      <c r="P29" s="53">
        <f>SUM(P21:P27)</f>
        <v>328700</v>
      </c>
    </row>
    <row r="30" spans="1:20" x14ac:dyDescent="0.25">
      <c r="A30" s="27" t="s">
        <v>64</v>
      </c>
      <c r="D30" s="66"/>
      <c r="E30" s="66"/>
      <c r="F30" s="66">
        <v>78575</v>
      </c>
      <c r="G30" s="66">
        <v>56156.800000000003</v>
      </c>
      <c r="H30" s="102">
        <v>87605</v>
      </c>
      <c r="J30" s="288"/>
      <c r="N30" s="372"/>
      <c r="O30" s="373"/>
    </row>
    <row r="31" spans="1:20" x14ac:dyDescent="0.25">
      <c r="A31" s="27" t="s">
        <v>392</v>
      </c>
      <c r="D31" s="66"/>
      <c r="E31" s="66"/>
      <c r="F31" s="66">
        <v>99330</v>
      </c>
      <c r="G31" s="66">
        <v>69912.289999999994</v>
      </c>
      <c r="H31" s="102">
        <v>138715</v>
      </c>
      <c r="I31" s="55"/>
      <c r="J31" s="344"/>
      <c r="N31" s="372"/>
      <c r="O31" s="372"/>
    </row>
    <row r="32" spans="1:20" x14ac:dyDescent="0.25">
      <c r="A32" s="27" t="s">
        <v>375</v>
      </c>
      <c r="D32" s="66"/>
      <c r="E32" s="66"/>
      <c r="F32" s="66">
        <v>336570</v>
      </c>
      <c r="G32" s="66">
        <v>232819.55</v>
      </c>
      <c r="H32" s="102">
        <v>353185</v>
      </c>
      <c r="N32" s="372"/>
      <c r="O32" s="372"/>
    </row>
    <row r="33" spans="1:10" x14ac:dyDescent="0.25">
      <c r="C33" s="106" t="s">
        <v>58</v>
      </c>
      <c r="D33" s="107">
        <f t="shared" ref="D33:H33" si="1">SUM(D25:D32)</f>
        <v>0</v>
      </c>
      <c r="E33" s="354">
        <f t="shared" si="1"/>
        <v>0</v>
      </c>
      <c r="F33" s="354">
        <f t="shared" si="1"/>
        <v>2187665</v>
      </c>
      <c r="G33" s="354">
        <f t="shared" si="1"/>
        <v>1503032.46</v>
      </c>
      <c r="H33" s="354">
        <f t="shared" si="1"/>
        <v>2286561</v>
      </c>
      <c r="I33" s="20"/>
      <c r="J33" s="286">
        <f>SUM(H33-F33)/F33</f>
        <v>4.5206190161656376E-2</v>
      </c>
    </row>
    <row r="34" spans="1:10" x14ac:dyDescent="0.25">
      <c r="A34" s="72"/>
      <c r="B34" s="73" t="s">
        <v>457</v>
      </c>
      <c r="C34" s="355" t="s">
        <v>57</v>
      </c>
      <c r="D34" s="356">
        <f>SUM(D23+D33)</f>
        <v>0</v>
      </c>
      <c r="E34" s="356">
        <f>SUM(E23+E33)</f>
        <v>0</v>
      </c>
      <c r="F34" s="356">
        <f>SUM(F23+F33)</f>
        <v>6500280</v>
      </c>
      <c r="G34" s="356">
        <f>SUM(G23+G33)</f>
        <v>4711501.7100000009</v>
      </c>
      <c r="H34" s="356">
        <f>SUM(H23+H33)</f>
        <v>6765985</v>
      </c>
      <c r="I34" s="72"/>
      <c r="J34" s="285">
        <f>SUM(H34-F34)/F34</f>
        <v>4.0875931498335454E-2</v>
      </c>
    </row>
    <row r="35" spans="1:10" x14ac:dyDescent="0.25">
      <c r="A35" s="17" t="s">
        <v>12</v>
      </c>
      <c r="D35" s="18" t="s">
        <v>43</v>
      </c>
      <c r="H35" s="20"/>
      <c r="I35" s="91"/>
    </row>
    <row r="36" spans="1:10" x14ac:dyDescent="0.25">
      <c r="A36" s="17"/>
      <c r="H36" s="20" t="s">
        <v>458</v>
      </c>
      <c r="I36" s="91"/>
    </row>
    <row r="37" spans="1:10" x14ac:dyDescent="0.25">
      <c r="D37" s="21" t="s">
        <v>44</v>
      </c>
    </row>
    <row r="38" spans="1:10" x14ac:dyDescent="0.25">
      <c r="D38" s="86">
        <v>2017</v>
      </c>
      <c r="E38" s="86">
        <v>2017</v>
      </c>
      <c r="F38" s="86">
        <v>2018</v>
      </c>
      <c r="G38" s="86">
        <v>2018</v>
      </c>
      <c r="H38" s="88">
        <v>2019</v>
      </c>
      <c r="J38" s="91" t="s">
        <v>45</v>
      </c>
    </row>
    <row r="39" spans="1:10" x14ac:dyDescent="0.25">
      <c r="D39" s="21" t="s">
        <v>46</v>
      </c>
      <c r="E39" s="21" t="s">
        <v>47</v>
      </c>
      <c r="F39" s="21" t="s">
        <v>46</v>
      </c>
      <c r="G39" s="92" t="s">
        <v>406</v>
      </c>
      <c r="H39" s="93" t="s">
        <v>384</v>
      </c>
      <c r="J39" s="120" t="s">
        <v>176</v>
      </c>
    </row>
    <row r="40" spans="1:10" x14ac:dyDescent="0.25">
      <c r="A40" s="27" t="s">
        <v>459</v>
      </c>
      <c r="H40" s="28"/>
    </row>
    <row r="41" spans="1:10" x14ac:dyDescent="0.25">
      <c r="A41" s="27" t="s">
        <v>156</v>
      </c>
      <c r="H41" s="28"/>
    </row>
    <row r="42" spans="1:10" x14ac:dyDescent="0.25">
      <c r="A42" s="27" t="s">
        <v>460</v>
      </c>
      <c r="D42" s="66"/>
      <c r="E42" s="66"/>
      <c r="F42" s="66">
        <v>20400</v>
      </c>
      <c r="G42" s="66">
        <v>18399.64</v>
      </c>
      <c r="H42" s="102">
        <v>0</v>
      </c>
    </row>
    <row r="43" spans="1:10" x14ac:dyDescent="0.25">
      <c r="A43" s="27" t="s">
        <v>157</v>
      </c>
      <c r="D43" s="66"/>
      <c r="E43" s="66"/>
      <c r="F43" s="66">
        <v>7000</v>
      </c>
      <c r="G43" s="66">
        <v>1017.5</v>
      </c>
      <c r="H43" s="102">
        <v>7000</v>
      </c>
      <c r="J43" s="288"/>
    </row>
    <row r="44" spans="1:10" x14ac:dyDescent="0.25">
      <c r="A44" s="27" t="s">
        <v>213</v>
      </c>
      <c r="D44" s="66"/>
      <c r="E44" s="66"/>
      <c r="F44" s="66">
        <v>40000</v>
      </c>
      <c r="G44" s="66">
        <v>20609.400000000001</v>
      </c>
      <c r="H44" s="102">
        <v>0</v>
      </c>
    </row>
    <row r="45" spans="1:10" x14ac:dyDescent="0.25">
      <c r="A45" s="27" t="s">
        <v>461</v>
      </c>
      <c r="D45" s="66"/>
      <c r="E45" s="66"/>
      <c r="F45" s="66">
        <v>7000</v>
      </c>
      <c r="G45" s="66">
        <v>2249.6799999999998</v>
      </c>
      <c r="H45" s="102">
        <v>7000</v>
      </c>
    </row>
    <row r="46" spans="1:10" x14ac:dyDescent="0.25">
      <c r="A46" s="27" t="s">
        <v>159</v>
      </c>
      <c r="D46" s="66"/>
      <c r="E46" s="66"/>
      <c r="F46" s="66">
        <v>500</v>
      </c>
      <c r="G46" s="66">
        <v>641</v>
      </c>
      <c r="H46" s="102">
        <v>750</v>
      </c>
    </row>
    <row r="47" spans="1:10" x14ac:dyDescent="0.25">
      <c r="A47" s="27" t="s">
        <v>462</v>
      </c>
      <c r="D47" s="66"/>
      <c r="E47" s="66"/>
      <c r="F47" s="66">
        <v>900000</v>
      </c>
      <c r="G47" s="66">
        <v>495937.5</v>
      </c>
      <c r="H47" s="102">
        <v>700000</v>
      </c>
    </row>
    <row r="48" spans="1:10" x14ac:dyDescent="0.25">
      <c r="A48" s="27" t="s">
        <v>463</v>
      </c>
      <c r="D48" s="66"/>
      <c r="E48" s="66"/>
      <c r="F48" s="66">
        <v>2000</v>
      </c>
      <c r="G48" s="66">
        <v>1364.08</v>
      </c>
      <c r="H48" s="102">
        <v>2000</v>
      </c>
    </row>
    <row r="49" spans="1:10" x14ac:dyDescent="0.25">
      <c r="A49" s="27" t="s">
        <v>189</v>
      </c>
      <c r="D49" s="66"/>
      <c r="E49" s="66"/>
      <c r="F49" s="66">
        <v>820000</v>
      </c>
      <c r="G49" s="66">
        <v>679623.8</v>
      </c>
      <c r="H49" s="102">
        <v>1000000</v>
      </c>
    </row>
    <row r="50" spans="1:10" x14ac:dyDescent="0.25">
      <c r="A50" s="27" t="s">
        <v>464</v>
      </c>
      <c r="D50" s="66"/>
      <c r="E50" s="66"/>
      <c r="F50" s="66">
        <v>125000</v>
      </c>
      <c r="G50" s="66">
        <v>93768.75</v>
      </c>
      <c r="H50" s="102">
        <v>175000</v>
      </c>
    </row>
    <row r="51" spans="1:10" x14ac:dyDescent="0.25">
      <c r="C51" s="106" t="s">
        <v>156</v>
      </c>
      <c r="D51" s="38">
        <f>SUM(D42:D50)</f>
        <v>0</v>
      </c>
      <c r="E51" s="38">
        <f>SUM(E42:E50)</f>
        <v>0</v>
      </c>
      <c r="F51" s="38">
        <f>SUM(F42:F50)</f>
        <v>1921900</v>
      </c>
      <c r="G51" s="38">
        <f>SUM(G42:G50)</f>
        <v>1313611.3500000001</v>
      </c>
      <c r="H51" s="38">
        <f>SUM(H42:H50)</f>
        <v>1891750</v>
      </c>
      <c r="J51" s="288">
        <f>SUM(H51-F51)/F51</f>
        <v>-1.5687600811696758E-2</v>
      </c>
    </row>
    <row r="52" spans="1:10" x14ac:dyDescent="0.25">
      <c r="A52" s="27" t="s">
        <v>71</v>
      </c>
      <c r="D52" s="53"/>
      <c r="E52" s="53"/>
      <c r="F52" s="53"/>
      <c r="G52" s="53"/>
      <c r="H52" s="172"/>
    </row>
    <row r="53" spans="1:10" x14ac:dyDescent="0.25">
      <c r="A53" s="27" t="s">
        <v>72</v>
      </c>
      <c r="D53" s="66"/>
      <c r="E53" s="66"/>
      <c r="F53" s="66">
        <v>500</v>
      </c>
      <c r="G53" s="66">
        <v>0</v>
      </c>
      <c r="H53" s="102">
        <v>500</v>
      </c>
    </row>
    <row r="54" spans="1:10" x14ac:dyDescent="0.25">
      <c r="A54" s="27" t="s">
        <v>73</v>
      </c>
      <c r="D54" s="66"/>
      <c r="E54" s="66"/>
      <c r="F54" s="66">
        <v>2700</v>
      </c>
      <c r="G54" s="66">
        <v>3728.98</v>
      </c>
      <c r="H54" s="102">
        <v>5500</v>
      </c>
    </row>
    <row r="55" spans="1:10" x14ac:dyDescent="0.25">
      <c r="A55" s="27" t="s">
        <v>74</v>
      </c>
      <c r="D55" s="66"/>
      <c r="E55" s="66"/>
      <c r="F55" s="66">
        <v>1500</v>
      </c>
      <c r="G55" s="66">
        <v>1606.6</v>
      </c>
      <c r="H55" s="102">
        <v>3000</v>
      </c>
    </row>
    <row r="56" spans="1:10" x14ac:dyDescent="0.25">
      <c r="A56" s="27" t="s">
        <v>160</v>
      </c>
      <c r="D56" s="66"/>
      <c r="E56" s="66"/>
      <c r="F56" s="66">
        <v>700</v>
      </c>
      <c r="G56" s="66">
        <v>399.83</v>
      </c>
      <c r="H56" s="102">
        <v>700</v>
      </c>
      <c r="J56" s="288"/>
    </row>
    <row r="57" spans="1:10" x14ac:dyDescent="0.25">
      <c r="A57" s="27" t="s">
        <v>278</v>
      </c>
      <c r="D57" s="66"/>
      <c r="E57" s="66"/>
      <c r="F57" s="66">
        <v>700</v>
      </c>
      <c r="G57" s="66">
        <v>0</v>
      </c>
      <c r="H57" s="102">
        <v>700</v>
      </c>
    </row>
    <row r="58" spans="1:10" x14ac:dyDescent="0.25">
      <c r="C58" s="106" t="s">
        <v>465</v>
      </c>
      <c r="D58" s="38">
        <f>SUM(D53:D57)</f>
        <v>0</v>
      </c>
      <c r="E58" s="38">
        <f>SUM(E53:E57)</f>
        <v>0</v>
      </c>
      <c r="F58" s="38">
        <f>SUM(F53:F57)</f>
        <v>6100</v>
      </c>
      <c r="G58" s="38">
        <f>SUM(G53:G57)</f>
        <v>5735.41</v>
      </c>
      <c r="H58" s="38">
        <f>SUM(H53:H57)</f>
        <v>10400</v>
      </c>
      <c r="J58" s="288">
        <f>SUM(H58-F58)/F58</f>
        <v>0.70491803278688525</v>
      </c>
    </row>
    <row r="59" spans="1:10" x14ac:dyDescent="0.25">
      <c r="A59" s="27" t="s">
        <v>78</v>
      </c>
      <c r="D59" s="53"/>
      <c r="E59" s="53"/>
      <c r="F59" s="53"/>
      <c r="G59" s="53"/>
      <c r="H59" s="172"/>
      <c r="J59" s="288"/>
    </row>
    <row r="60" spans="1:10" x14ac:dyDescent="0.25">
      <c r="A60" s="27" t="s">
        <v>386</v>
      </c>
      <c r="D60" s="66"/>
      <c r="E60" s="66"/>
      <c r="F60" s="66">
        <v>15000</v>
      </c>
      <c r="G60" s="66">
        <v>13574.53</v>
      </c>
      <c r="H60" s="102">
        <v>15000</v>
      </c>
      <c r="J60" s="288"/>
    </row>
    <row r="61" spans="1:10" x14ac:dyDescent="0.25">
      <c r="A61" s="27" t="s">
        <v>385</v>
      </c>
      <c r="D61" s="66"/>
      <c r="E61" s="66"/>
      <c r="F61" s="66">
        <v>2000</v>
      </c>
      <c r="G61" s="66">
        <v>2405.5500000000002</v>
      </c>
      <c r="H61" s="102">
        <v>2000</v>
      </c>
      <c r="J61" s="288"/>
    </row>
    <row r="62" spans="1:10" x14ac:dyDescent="0.25">
      <c r="A62" s="27" t="s">
        <v>389</v>
      </c>
      <c r="D62" s="66"/>
      <c r="E62" s="66"/>
      <c r="F62" s="66">
        <v>4000</v>
      </c>
      <c r="G62" s="66">
        <v>5373.47</v>
      </c>
      <c r="H62" s="102">
        <v>4000</v>
      </c>
      <c r="I62" s="20"/>
    </row>
    <row r="63" spans="1:10" x14ac:dyDescent="0.25">
      <c r="A63" s="27" t="s">
        <v>466</v>
      </c>
      <c r="D63" s="66"/>
      <c r="E63" s="66"/>
      <c r="F63" s="66">
        <v>0</v>
      </c>
      <c r="G63" s="66">
        <v>183</v>
      </c>
      <c r="H63" s="102">
        <v>0</v>
      </c>
      <c r="I63" s="20"/>
    </row>
    <row r="64" spans="1:10" x14ac:dyDescent="0.25">
      <c r="C64" s="106" t="s">
        <v>215</v>
      </c>
      <c r="D64" s="38">
        <f>SUM(D60:D63)</f>
        <v>0</v>
      </c>
      <c r="E64" s="38">
        <f>SUM(E60:E63)</f>
        <v>0</v>
      </c>
      <c r="F64" s="38">
        <f>SUM(F60:F63)</f>
        <v>21000</v>
      </c>
      <c r="G64" s="38">
        <f>SUM(G60:G63)</f>
        <v>21536.550000000003</v>
      </c>
      <c r="H64" s="38">
        <f>SUM(H60:H63)</f>
        <v>21000</v>
      </c>
      <c r="I64" s="91"/>
      <c r="J64" s="288">
        <f>SUM(H64-F64)/F64</f>
        <v>0</v>
      </c>
    </row>
    <row r="65" spans="1:10" x14ac:dyDescent="0.25">
      <c r="A65" s="27"/>
      <c r="D65" s="30"/>
      <c r="E65" s="30"/>
      <c r="F65" s="30"/>
      <c r="G65" s="30"/>
      <c r="H65" s="30"/>
      <c r="I65" s="91"/>
      <c r="J65" s="120"/>
    </row>
    <row r="66" spans="1:10" x14ac:dyDescent="0.25">
      <c r="A66" s="27"/>
      <c r="D66" s="30"/>
      <c r="E66" s="30"/>
      <c r="F66" s="30"/>
      <c r="G66" s="30"/>
      <c r="H66" s="30"/>
    </row>
    <row r="67" spans="1:10" x14ac:dyDescent="0.25">
      <c r="A67" s="27"/>
      <c r="D67" s="30"/>
      <c r="E67" s="30"/>
      <c r="F67" s="30"/>
      <c r="G67" s="30"/>
      <c r="H67" s="30"/>
    </row>
    <row r="68" spans="1:10" x14ac:dyDescent="0.25">
      <c r="A68" s="27"/>
      <c r="D68" s="30"/>
      <c r="E68" s="30"/>
      <c r="F68" s="30"/>
      <c r="G68" s="30"/>
      <c r="H68" s="30"/>
    </row>
    <row r="69" spans="1:10" x14ac:dyDescent="0.25">
      <c r="A69" s="17" t="s">
        <v>12</v>
      </c>
      <c r="D69" s="18" t="s">
        <v>43</v>
      </c>
      <c r="H69" s="20"/>
    </row>
    <row r="70" spans="1:10" x14ac:dyDescent="0.25">
      <c r="A70" s="17"/>
      <c r="H70" s="20" t="s">
        <v>467</v>
      </c>
    </row>
    <row r="71" spans="1:10" x14ac:dyDescent="0.25">
      <c r="D71" s="21" t="s">
        <v>44</v>
      </c>
    </row>
    <row r="72" spans="1:10" x14ac:dyDescent="0.25">
      <c r="D72" s="86">
        <v>2017</v>
      </c>
      <c r="E72" s="86">
        <v>2017</v>
      </c>
      <c r="F72" s="86">
        <v>2018</v>
      </c>
      <c r="G72" s="86">
        <v>2018</v>
      </c>
      <c r="H72" s="88">
        <v>2019</v>
      </c>
    </row>
    <row r="73" spans="1:10" x14ac:dyDescent="0.25">
      <c r="D73" s="21" t="s">
        <v>46</v>
      </c>
      <c r="E73" s="21" t="s">
        <v>47</v>
      </c>
      <c r="F73" s="21" t="s">
        <v>46</v>
      </c>
      <c r="G73" s="92" t="s">
        <v>406</v>
      </c>
      <c r="H73" s="93" t="s">
        <v>384</v>
      </c>
    </row>
    <row r="74" spans="1:10" x14ac:dyDescent="0.25">
      <c r="A74" s="27" t="s">
        <v>468</v>
      </c>
      <c r="H74" s="28"/>
    </row>
    <row r="75" spans="1:10" x14ac:dyDescent="0.25">
      <c r="A75" s="27" t="s">
        <v>80</v>
      </c>
      <c r="H75" s="28"/>
    </row>
    <row r="76" spans="1:10" x14ac:dyDescent="0.25">
      <c r="A76" s="27" t="s">
        <v>81</v>
      </c>
      <c r="D76" s="66"/>
      <c r="E76" s="66"/>
      <c r="F76" s="66">
        <v>145000</v>
      </c>
      <c r="G76" s="66">
        <v>111191.88</v>
      </c>
      <c r="H76" s="102">
        <v>0</v>
      </c>
      <c r="J76" s="288"/>
    </row>
    <row r="77" spans="1:10" x14ac:dyDescent="0.25">
      <c r="A77" s="27" t="s">
        <v>469</v>
      </c>
      <c r="D77" s="66"/>
      <c r="E77" s="66"/>
      <c r="F77" s="66">
        <v>2000</v>
      </c>
      <c r="G77" s="66">
        <v>1645.46</v>
      </c>
      <c r="H77" s="102">
        <v>2000</v>
      </c>
    </row>
    <row r="78" spans="1:10" x14ac:dyDescent="0.25">
      <c r="A78" s="27" t="s">
        <v>470</v>
      </c>
      <c r="D78" s="66"/>
      <c r="E78" s="66"/>
      <c r="F78" s="66">
        <v>65000</v>
      </c>
      <c r="G78" s="66">
        <v>54672.92</v>
      </c>
      <c r="H78" s="102">
        <v>0</v>
      </c>
    </row>
    <row r="79" spans="1:10" x14ac:dyDescent="0.25">
      <c r="A79" s="27" t="s">
        <v>82</v>
      </c>
      <c r="D79" s="66"/>
      <c r="E79" s="66"/>
      <c r="F79" s="66">
        <v>12150</v>
      </c>
      <c r="G79" s="66">
        <v>8667.18</v>
      </c>
      <c r="H79" s="102">
        <v>12150</v>
      </c>
    </row>
    <row r="80" spans="1:10" x14ac:dyDescent="0.25">
      <c r="C80" s="106" t="s">
        <v>80</v>
      </c>
      <c r="D80" s="38">
        <f>SUM(D76:D79)</f>
        <v>0</v>
      </c>
      <c r="E80" s="38">
        <f>SUM(E76:E79)</f>
        <v>0</v>
      </c>
      <c r="F80" s="38">
        <f>SUM(F76:F79)</f>
        <v>224150</v>
      </c>
      <c r="G80" s="38">
        <f>SUM(G76:G79)</f>
        <v>176177.44</v>
      </c>
      <c r="H80" s="38">
        <f>SUM(H76:H79)</f>
        <v>14150</v>
      </c>
      <c r="J80" s="287">
        <f>SUM(H80-F80)/F80</f>
        <v>-0.93687262993531117</v>
      </c>
    </row>
    <row r="81" spans="1:10" x14ac:dyDescent="0.25">
      <c r="A81" s="27" t="s">
        <v>83</v>
      </c>
      <c r="D81" s="66"/>
      <c r="E81" s="66"/>
      <c r="F81" s="66"/>
      <c r="G81" s="66"/>
      <c r="H81" s="102"/>
    </row>
    <row r="82" spans="1:10" x14ac:dyDescent="0.25">
      <c r="A82" s="27" t="s">
        <v>84</v>
      </c>
      <c r="D82" s="66"/>
      <c r="E82" s="66"/>
      <c r="F82" s="66">
        <v>0</v>
      </c>
      <c r="G82" s="66">
        <v>0</v>
      </c>
      <c r="H82" s="102">
        <v>0</v>
      </c>
      <c r="J82" s="288"/>
    </row>
    <row r="83" spans="1:10" x14ac:dyDescent="0.25">
      <c r="A83" s="27" t="s">
        <v>193</v>
      </c>
      <c r="D83" s="66"/>
      <c r="E83" s="66"/>
      <c r="F83" s="66">
        <v>0</v>
      </c>
      <c r="G83" s="66">
        <v>383.52</v>
      </c>
      <c r="H83" s="102">
        <v>0</v>
      </c>
    </row>
    <row r="84" spans="1:10" x14ac:dyDescent="0.25">
      <c r="A84" s="27"/>
      <c r="C84" s="359" t="s">
        <v>471</v>
      </c>
      <c r="D84" s="38">
        <f>SUM(D82:D83)</f>
        <v>0</v>
      </c>
      <c r="E84" s="38">
        <f>SUM(E82:E83)</f>
        <v>0</v>
      </c>
      <c r="F84" s="38">
        <f>SUM(F82:F83)</f>
        <v>0</v>
      </c>
      <c r="G84" s="38">
        <f>SUM(G82:G83)</f>
        <v>383.52</v>
      </c>
      <c r="H84" s="38">
        <f>SUM(H82:H83)</f>
        <v>0</v>
      </c>
      <c r="J84" s="286">
        <v>0</v>
      </c>
    </row>
    <row r="85" spans="1:10" x14ac:dyDescent="0.25">
      <c r="A85" s="27" t="s">
        <v>86</v>
      </c>
      <c r="D85" s="53"/>
      <c r="E85" s="53"/>
      <c r="F85" s="53"/>
      <c r="G85" s="53"/>
      <c r="H85" s="172"/>
    </row>
    <row r="86" spans="1:10" x14ac:dyDescent="0.25">
      <c r="A86" s="27" t="s">
        <v>472</v>
      </c>
      <c r="D86" s="66"/>
      <c r="E86" s="66"/>
      <c r="F86" s="66">
        <v>7500</v>
      </c>
      <c r="G86" s="66">
        <v>6108</v>
      </c>
      <c r="H86" s="102">
        <v>0</v>
      </c>
      <c r="J86" s="288"/>
    </row>
    <row r="87" spans="1:10" x14ac:dyDescent="0.25">
      <c r="A87" s="27" t="s">
        <v>241</v>
      </c>
      <c r="D87" s="66"/>
      <c r="E87" s="66"/>
      <c r="F87" s="66">
        <v>7000</v>
      </c>
      <c r="G87" s="66">
        <v>9027.11</v>
      </c>
      <c r="H87" s="102">
        <v>7000</v>
      </c>
      <c r="I87" s="55"/>
      <c r="J87" s="55"/>
    </row>
    <row r="88" spans="1:10" x14ac:dyDescent="0.25">
      <c r="A88" s="27" t="s">
        <v>162</v>
      </c>
      <c r="D88" s="66"/>
      <c r="E88" s="66"/>
      <c r="F88" s="66">
        <v>38000</v>
      </c>
      <c r="G88" s="66">
        <v>4930.8599999999997</v>
      </c>
      <c r="H88" s="102">
        <v>38000</v>
      </c>
      <c r="I88" s="76"/>
      <c r="J88" s="344"/>
    </row>
    <row r="89" spans="1:10" x14ac:dyDescent="0.25">
      <c r="A89" s="27" t="s">
        <v>242</v>
      </c>
      <c r="D89" s="66"/>
      <c r="E89" s="66"/>
      <c r="F89" s="66">
        <v>3000</v>
      </c>
      <c r="G89" s="66">
        <v>1896.92</v>
      </c>
      <c r="H89" s="102">
        <v>3000</v>
      </c>
      <c r="I89" s="76"/>
      <c r="J89" s="344"/>
    </row>
    <row r="90" spans="1:10" x14ac:dyDescent="0.25">
      <c r="A90" s="27" t="s">
        <v>163</v>
      </c>
      <c r="D90" s="66"/>
      <c r="E90" s="66"/>
      <c r="F90" s="66">
        <v>18000</v>
      </c>
      <c r="G90" s="66">
        <v>19288.080000000002</v>
      </c>
      <c r="H90" s="102">
        <v>18000</v>
      </c>
      <c r="I90" s="76"/>
      <c r="J90" s="344"/>
    </row>
    <row r="91" spans="1:10" x14ac:dyDescent="0.25">
      <c r="A91" s="27" t="s">
        <v>87</v>
      </c>
      <c r="D91" s="66"/>
      <c r="E91" s="66"/>
      <c r="F91" s="66">
        <v>300</v>
      </c>
      <c r="G91" s="66">
        <v>0</v>
      </c>
      <c r="H91" s="102">
        <v>300</v>
      </c>
      <c r="I91" s="76"/>
      <c r="J91" s="344"/>
    </row>
    <row r="92" spans="1:10" x14ac:dyDescent="0.25">
      <c r="A92" s="27" t="s">
        <v>243</v>
      </c>
      <c r="D92" s="66"/>
      <c r="E92" s="66"/>
      <c r="F92" s="66">
        <v>13000</v>
      </c>
      <c r="G92" s="66">
        <v>7486.27</v>
      </c>
      <c r="H92" s="102">
        <v>13000</v>
      </c>
      <c r="I92" s="76"/>
      <c r="J92" s="344"/>
    </row>
    <row r="93" spans="1:10" x14ac:dyDescent="0.25">
      <c r="A93" s="27" t="s">
        <v>244</v>
      </c>
      <c r="D93" s="66"/>
      <c r="E93" s="66"/>
      <c r="F93" s="66">
        <v>10000</v>
      </c>
      <c r="G93" s="66">
        <v>10220.68</v>
      </c>
      <c r="H93" s="102">
        <v>10000</v>
      </c>
      <c r="I93" s="20"/>
    </row>
    <row r="94" spans="1:10" x14ac:dyDescent="0.25">
      <c r="A94" s="27" t="s">
        <v>299</v>
      </c>
      <c r="D94" s="66"/>
      <c r="E94" s="66"/>
      <c r="F94" s="66">
        <v>150</v>
      </c>
      <c r="G94" s="66">
        <v>0</v>
      </c>
      <c r="H94" s="102">
        <v>150</v>
      </c>
      <c r="I94" s="20"/>
    </row>
    <row r="95" spans="1:10" x14ac:dyDescent="0.25">
      <c r="A95" s="27" t="s">
        <v>194</v>
      </c>
      <c r="D95" s="66"/>
      <c r="E95" s="66"/>
      <c r="F95" s="66">
        <v>2800</v>
      </c>
      <c r="G95" s="66">
        <v>2222.0100000000002</v>
      </c>
      <c r="H95" s="102">
        <v>0</v>
      </c>
    </row>
    <row r="96" spans="1:10" x14ac:dyDescent="0.25">
      <c r="A96" s="27" t="s">
        <v>88</v>
      </c>
      <c r="D96" s="66"/>
      <c r="E96" s="66"/>
      <c r="F96" s="66">
        <v>1200</v>
      </c>
      <c r="G96" s="66">
        <v>421.44</v>
      </c>
      <c r="H96" s="102">
        <v>1200</v>
      </c>
      <c r="I96" s="91"/>
    </row>
    <row r="97" spans="1:10" x14ac:dyDescent="0.25">
      <c r="C97" s="106" t="s">
        <v>166</v>
      </c>
      <c r="D97" s="38">
        <f>SUM(D86:D96)</f>
        <v>0</v>
      </c>
      <c r="E97" s="38">
        <f>SUM(E86:E96)</f>
        <v>0</v>
      </c>
      <c r="F97" s="38">
        <f>SUM(F86:F96)</f>
        <v>100950</v>
      </c>
      <c r="G97" s="38">
        <f>SUM(G86:G96)</f>
        <v>61601.37000000001</v>
      </c>
      <c r="H97" s="38">
        <f>SUM(H86:H96)</f>
        <v>90650</v>
      </c>
      <c r="J97" s="287">
        <f>SUM(H97-F97)/F97</f>
        <v>-0.10203070827142149</v>
      </c>
    </row>
    <row r="98" spans="1:10" x14ac:dyDescent="0.25">
      <c r="A98" s="27" t="s">
        <v>209</v>
      </c>
      <c r="D98" s="66"/>
      <c r="E98" s="66"/>
      <c r="F98" s="66">
        <v>200</v>
      </c>
      <c r="G98" s="66">
        <v>0</v>
      </c>
      <c r="H98" s="102">
        <v>200</v>
      </c>
    </row>
    <row r="99" spans="1:10" x14ac:dyDescent="0.25">
      <c r="A99" s="27"/>
      <c r="C99" s="360" t="s">
        <v>473</v>
      </c>
      <c r="D99" s="38">
        <f t="shared" ref="D99:H99" si="2">SUM(D98:D98)</f>
        <v>0</v>
      </c>
      <c r="E99" s="38">
        <f t="shared" si="2"/>
        <v>0</v>
      </c>
      <c r="F99" s="38">
        <f t="shared" si="2"/>
        <v>200</v>
      </c>
      <c r="G99" s="38">
        <f t="shared" si="2"/>
        <v>0</v>
      </c>
      <c r="H99" s="38">
        <f t="shared" si="2"/>
        <v>200</v>
      </c>
      <c r="J99" s="288">
        <f>SUM(H99-F99)/F99</f>
        <v>0</v>
      </c>
    </row>
    <row r="100" spans="1:10" x14ac:dyDescent="0.25">
      <c r="A100" s="27"/>
      <c r="C100" s="350"/>
      <c r="D100" s="166"/>
      <c r="E100" s="166"/>
      <c r="F100" s="166"/>
      <c r="G100" s="166"/>
      <c r="H100" s="166"/>
    </row>
    <row r="101" spans="1:10" x14ac:dyDescent="0.25">
      <c r="A101" s="27"/>
      <c r="C101" s="350"/>
      <c r="D101" s="166"/>
      <c r="E101" s="166"/>
      <c r="F101" s="166"/>
      <c r="G101" s="166"/>
      <c r="H101" s="166"/>
    </row>
    <row r="102" spans="1:10" x14ac:dyDescent="0.25">
      <c r="A102" s="27"/>
      <c r="C102" s="350"/>
      <c r="D102" s="166"/>
      <c r="E102" s="166"/>
      <c r="F102" s="166"/>
      <c r="G102" s="166"/>
      <c r="H102" s="166"/>
    </row>
    <row r="103" spans="1:10" x14ac:dyDescent="0.25">
      <c r="A103" s="17" t="s">
        <v>12</v>
      </c>
      <c r="D103" s="18" t="s">
        <v>43</v>
      </c>
      <c r="H103" s="20"/>
    </row>
    <row r="104" spans="1:10" x14ac:dyDescent="0.25">
      <c r="A104" s="17" t="s">
        <v>498</v>
      </c>
      <c r="H104" s="20" t="s">
        <v>474</v>
      </c>
    </row>
    <row r="105" spans="1:10" x14ac:dyDescent="0.25">
      <c r="D105" s="21" t="s">
        <v>44</v>
      </c>
    </row>
    <row r="106" spans="1:10" x14ac:dyDescent="0.25">
      <c r="D106" s="86">
        <v>2017</v>
      </c>
      <c r="E106" s="86">
        <v>2017</v>
      </c>
      <c r="F106" s="86">
        <v>2018</v>
      </c>
      <c r="G106" s="86">
        <v>2018</v>
      </c>
      <c r="H106" s="88">
        <v>2019</v>
      </c>
      <c r="J106" s="91" t="s">
        <v>45</v>
      </c>
    </row>
    <row r="107" spans="1:10" x14ac:dyDescent="0.25">
      <c r="D107" s="21" t="s">
        <v>46</v>
      </c>
      <c r="E107" s="21" t="s">
        <v>47</v>
      </c>
      <c r="F107" s="21" t="s">
        <v>46</v>
      </c>
      <c r="G107" s="92" t="s">
        <v>406</v>
      </c>
      <c r="H107" s="93" t="s">
        <v>384</v>
      </c>
      <c r="J107" s="120" t="s">
        <v>176</v>
      </c>
    </row>
    <row r="108" spans="1:10" x14ac:dyDescent="0.25">
      <c r="A108" s="27" t="s">
        <v>468</v>
      </c>
      <c r="H108" s="28"/>
    </row>
    <row r="109" spans="1:10" x14ac:dyDescent="0.25">
      <c r="A109" s="27" t="s">
        <v>90</v>
      </c>
      <c r="H109" s="28"/>
    </row>
    <row r="110" spans="1:10" x14ac:dyDescent="0.25">
      <c r="A110" s="27" t="s">
        <v>91</v>
      </c>
      <c r="D110" s="66"/>
      <c r="E110" s="66"/>
      <c r="F110" s="66">
        <v>500</v>
      </c>
      <c r="G110" s="66">
        <v>75</v>
      </c>
      <c r="H110" s="102">
        <v>500</v>
      </c>
      <c r="J110" s="288"/>
    </row>
    <row r="111" spans="1:10" x14ac:dyDescent="0.25">
      <c r="A111" s="27" t="s">
        <v>92</v>
      </c>
      <c r="D111" s="66"/>
      <c r="E111" s="66"/>
      <c r="F111" s="66">
        <v>150</v>
      </c>
      <c r="G111" s="66">
        <v>287.5</v>
      </c>
      <c r="H111" s="102">
        <v>150</v>
      </c>
    </row>
    <row r="112" spans="1:10" x14ac:dyDescent="0.25">
      <c r="A112" s="27" t="s">
        <v>93</v>
      </c>
      <c r="D112" s="66"/>
      <c r="E112" s="66"/>
      <c r="F112" s="66">
        <v>350</v>
      </c>
      <c r="G112" s="66">
        <v>388.28</v>
      </c>
      <c r="H112" s="102">
        <v>350</v>
      </c>
    </row>
    <row r="113" spans="1:10" x14ac:dyDescent="0.25">
      <c r="A113" s="27" t="s">
        <v>94</v>
      </c>
      <c r="D113" s="66"/>
      <c r="E113" s="66"/>
      <c r="F113" s="66">
        <v>2000</v>
      </c>
      <c r="G113" s="66">
        <v>1805.78</v>
      </c>
      <c r="H113" s="102">
        <v>2000</v>
      </c>
    </row>
    <row r="114" spans="1:10" x14ac:dyDescent="0.25">
      <c r="C114" s="106" t="s">
        <v>95</v>
      </c>
      <c r="D114" s="38">
        <f>SUM(D110:D113)</f>
        <v>0</v>
      </c>
      <c r="E114" s="38">
        <f>SUM(E110:E113)</f>
        <v>0</v>
      </c>
      <c r="F114" s="38">
        <f>SUM(F110:F113)</f>
        <v>3000</v>
      </c>
      <c r="G114" s="38">
        <f>SUM(G110:G113)</f>
        <v>2556.56</v>
      </c>
      <c r="H114" s="38">
        <f>SUM(H110:H113)</f>
        <v>3000</v>
      </c>
      <c r="J114" s="288">
        <f>SUM(H114-F114)/F114</f>
        <v>0</v>
      </c>
    </row>
    <row r="115" spans="1:10" x14ac:dyDescent="0.25">
      <c r="A115" s="27" t="s">
        <v>98</v>
      </c>
      <c r="D115" s="53"/>
      <c r="E115" s="53"/>
      <c r="F115" s="53"/>
      <c r="G115" s="53"/>
      <c r="H115" s="172"/>
    </row>
    <row r="116" spans="1:10" x14ac:dyDescent="0.25">
      <c r="A116" s="27" t="s">
        <v>245</v>
      </c>
      <c r="D116" s="66"/>
      <c r="E116" s="66"/>
      <c r="F116" s="66">
        <v>4000</v>
      </c>
      <c r="G116" s="66">
        <v>4500</v>
      </c>
      <c r="H116" s="102">
        <v>4000</v>
      </c>
    </row>
    <row r="117" spans="1:10" x14ac:dyDescent="0.25">
      <c r="A117" s="27" t="s">
        <v>99</v>
      </c>
      <c r="D117" s="66"/>
      <c r="E117" s="66"/>
      <c r="F117" s="66">
        <v>0</v>
      </c>
      <c r="G117" s="66">
        <v>150</v>
      </c>
      <c r="H117" s="102">
        <v>0</v>
      </c>
      <c r="J117" s="288"/>
    </row>
    <row r="118" spans="1:10" x14ac:dyDescent="0.25">
      <c r="A118" s="27" t="s">
        <v>100</v>
      </c>
      <c r="D118" s="66"/>
      <c r="E118" s="66"/>
      <c r="F118" s="66">
        <v>10000</v>
      </c>
      <c r="G118" s="66">
        <v>7555</v>
      </c>
      <c r="H118" s="102">
        <v>10000</v>
      </c>
    </row>
    <row r="119" spans="1:10" x14ac:dyDescent="0.25">
      <c r="C119" s="106" t="s">
        <v>101</v>
      </c>
      <c r="D119" s="38">
        <f>SUM(D116:D118)</f>
        <v>0</v>
      </c>
      <c r="E119" s="38">
        <f>SUM(E116:E118)</f>
        <v>0</v>
      </c>
      <c r="F119" s="38">
        <f>SUM(F116:F118)</f>
        <v>14000</v>
      </c>
      <c r="G119" s="38">
        <f>SUM(G116:G118)</f>
        <v>12205</v>
      </c>
      <c r="H119" s="38">
        <f>SUM(H116:H118)</f>
        <v>14000</v>
      </c>
      <c r="J119" s="288">
        <f>SUM(H119-F119)/F119</f>
        <v>0</v>
      </c>
    </row>
    <row r="120" spans="1:10" x14ac:dyDescent="0.25">
      <c r="C120" s="27"/>
      <c r="D120" s="53"/>
      <c r="E120" s="53"/>
      <c r="F120" s="53"/>
      <c r="G120" s="53"/>
      <c r="H120" s="172"/>
    </row>
    <row r="121" spans="1:10" x14ac:dyDescent="0.25">
      <c r="A121" s="72"/>
      <c r="B121" s="73" t="s">
        <v>475</v>
      </c>
      <c r="C121" s="355" t="s">
        <v>103</v>
      </c>
      <c r="D121" s="246">
        <f>SUM(D51+D58+D64+D80+D84+D97+D99+D114+D119)</f>
        <v>0</v>
      </c>
      <c r="E121" s="246">
        <f>SUM(E51+E58+E64+E80+E84+E97+E99+E114+E119)</f>
        <v>0</v>
      </c>
      <c r="F121" s="246">
        <f>SUM(F51+F58+F64+F80+F84+F97+F99+F114+F119)</f>
        <v>2291300</v>
      </c>
      <c r="G121" s="246">
        <f>SUM(G51+G58+G64+G80+G84+G97+G99+G114+G119)</f>
        <v>1593807.2000000002</v>
      </c>
      <c r="H121" s="246">
        <f>SUM(H51+H58+H64+H80+H84+H97+H99+H114+H119)</f>
        <v>2045150</v>
      </c>
      <c r="I121" s="72"/>
      <c r="J121" s="369">
        <f>SUM(H121-F121)/F121</f>
        <v>-0.10742809758652294</v>
      </c>
    </row>
    <row r="122" spans="1:10" x14ac:dyDescent="0.25">
      <c r="A122" s="55"/>
      <c r="B122" s="55"/>
      <c r="C122" s="122"/>
      <c r="D122" s="166"/>
      <c r="E122" s="166"/>
      <c r="F122" s="166"/>
      <c r="G122" s="166"/>
      <c r="H122" s="102"/>
    </row>
    <row r="123" spans="1:10" x14ac:dyDescent="0.25">
      <c r="A123" s="122" t="s">
        <v>476</v>
      </c>
      <c r="B123" s="55"/>
      <c r="C123" s="55"/>
      <c r="D123" s="175"/>
      <c r="E123" s="175"/>
      <c r="F123" s="175"/>
      <c r="G123" s="175"/>
      <c r="H123" s="172"/>
      <c r="I123" s="76"/>
      <c r="J123" s="344"/>
    </row>
    <row r="124" spans="1:10" x14ac:dyDescent="0.25">
      <c r="A124" s="27" t="s">
        <v>105</v>
      </c>
      <c r="D124" s="53"/>
      <c r="E124" s="53"/>
      <c r="F124" s="53"/>
      <c r="G124" s="53"/>
      <c r="H124" s="172"/>
      <c r="I124" s="20"/>
    </row>
    <row r="125" spans="1:10" x14ac:dyDescent="0.25">
      <c r="A125" s="27" t="s">
        <v>477</v>
      </c>
      <c r="D125" s="66"/>
      <c r="E125" s="66"/>
      <c r="F125" s="66">
        <v>280000</v>
      </c>
      <c r="G125" s="66">
        <v>227620.41</v>
      </c>
      <c r="H125" s="102">
        <v>325000</v>
      </c>
      <c r="I125" s="20"/>
    </row>
    <row r="126" spans="1:10" x14ac:dyDescent="0.25">
      <c r="C126" s="106" t="s">
        <v>169</v>
      </c>
      <c r="D126" s="38">
        <f>SUM(D125:D125)</f>
        <v>0</v>
      </c>
      <c r="E126" s="38">
        <f>SUM(E125:E125)</f>
        <v>0</v>
      </c>
      <c r="F126" s="38">
        <f>SUM(F125:F125)</f>
        <v>280000</v>
      </c>
      <c r="G126" s="38">
        <f>SUM(G125:G125)</f>
        <v>227620.41</v>
      </c>
      <c r="H126" s="38">
        <f>SUM(H125:H125)</f>
        <v>325000</v>
      </c>
      <c r="I126" s="91"/>
      <c r="J126" s="288">
        <f>SUM(H126-F126)/F126</f>
        <v>0.16071428571428573</v>
      </c>
    </row>
    <row r="127" spans="1:10" x14ac:dyDescent="0.25">
      <c r="A127" s="27" t="s">
        <v>247</v>
      </c>
      <c r="D127" s="53"/>
      <c r="E127" s="53"/>
      <c r="F127" s="53"/>
      <c r="G127" s="53"/>
      <c r="H127" s="172"/>
    </row>
    <row r="128" spans="1:10" x14ac:dyDescent="0.25">
      <c r="A128" s="27" t="s">
        <v>478</v>
      </c>
      <c r="D128" s="66"/>
      <c r="E128" s="66"/>
      <c r="F128" s="66">
        <v>48000</v>
      </c>
      <c r="G128" s="66">
        <v>45527.3</v>
      </c>
      <c r="H128" s="102">
        <v>0</v>
      </c>
    </row>
    <row r="129" spans="1:10" x14ac:dyDescent="0.25">
      <c r="C129" s="106" t="s">
        <v>247</v>
      </c>
      <c r="D129" s="38">
        <f>SUM(D128:D128)</f>
        <v>0</v>
      </c>
      <c r="E129" s="38">
        <f>SUM(E128:E128)</f>
        <v>0</v>
      </c>
      <c r="F129" s="38">
        <f>SUM(F128:F128)</f>
        <v>48000</v>
      </c>
      <c r="G129" s="38">
        <f>SUM(G128:G128)</f>
        <v>45527.3</v>
      </c>
      <c r="H129" s="38">
        <f>SUM(H128:H128)</f>
        <v>0</v>
      </c>
      <c r="J129" s="287">
        <f>SUM(H129-F129)/F129</f>
        <v>-1</v>
      </c>
    </row>
    <row r="130" spans="1:10" x14ac:dyDescent="0.25">
      <c r="A130" s="27"/>
      <c r="D130" s="36"/>
      <c r="E130" s="36"/>
      <c r="F130" s="36"/>
      <c r="G130" s="36"/>
      <c r="H130" s="36"/>
    </row>
    <row r="131" spans="1:10" x14ac:dyDescent="0.25">
      <c r="A131" s="27"/>
      <c r="D131" s="36"/>
      <c r="E131" s="36"/>
      <c r="F131" s="36"/>
      <c r="G131" s="36"/>
      <c r="H131" s="36"/>
    </row>
    <row r="132" spans="1:10" x14ac:dyDescent="0.25">
      <c r="A132" s="27"/>
      <c r="D132" s="36"/>
      <c r="E132" s="36"/>
      <c r="F132" s="36"/>
      <c r="G132" s="36"/>
      <c r="H132" s="36"/>
    </row>
    <row r="133" spans="1:10" x14ac:dyDescent="0.25">
      <c r="A133" s="27"/>
      <c r="D133" s="36"/>
      <c r="E133" s="36"/>
      <c r="F133" s="36"/>
      <c r="G133" s="36"/>
      <c r="H133" s="36"/>
    </row>
    <row r="134" spans="1:10" x14ac:dyDescent="0.25">
      <c r="A134" s="27"/>
      <c r="D134" s="36"/>
      <c r="E134" s="36"/>
      <c r="F134" s="36"/>
      <c r="G134" s="36"/>
      <c r="H134" s="36"/>
    </row>
    <row r="135" spans="1:10" x14ac:dyDescent="0.25">
      <c r="A135" s="27"/>
      <c r="D135" s="36"/>
      <c r="E135" s="36"/>
      <c r="F135" s="36"/>
      <c r="G135" s="36"/>
      <c r="H135" s="36"/>
    </row>
    <row r="136" spans="1:10" x14ac:dyDescent="0.25">
      <c r="A136" s="27"/>
      <c r="D136" s="36"/>
      <c r="E136" s="36"/>
      <c r="F136" s="36"/>
      <c r="G136" s="36"/>
      <c r="H136" s="36"/>
    </row>
    <row r="137" spans="1:10" x14ac:dyDescent="0.25">
      <c r="A137" s="17" t="s">
        <v>12</v>
      </c>
      <c r="D137" s="18" t="s">
        <v>43</v>
      </c>
      <c r="H137" s="20"/>
    </row>
    <row r="138" spans="1:10" x14ac:dyDescent="0.25">
      <c r="A138" s="17"/>
      <c r="H138" s="20" t="s">
        <v>479</v>
      </c>
    </row>
    <row r="139" spans="1:10" x14ac:dyDescent="0.25">
      <c r="D139" s="21" t="s">
        <v>44</v>
      </c>
    </row>
    <row r="140" spans="1:10" x14ac:dyDescent="0.25">
      <c r="D140" s="86"/>
      <c r="E140" s="86"/>
      <c r="F140" s="86">
        <v>2018</v>
      </c>
      <c r="G140" s="86">
        <v>2018</v>
      </c>
      <c r="H140" s="88">
        <v>2019</v>
      </c>
      <c r="J140" s="91" t="s">
        <v>45</v>
      </c>
    </row>
    <row r="141" spans="1:10" x14ac:dyDescent="0.25">
      <c r="D141" s="21"/>
      <c r="E141" s="21"/>
      <c r="F141" s="21" t="s">
        <v>46</v>
      </c>
      <c r="G141" s="92" t="s">
        <v>406</v>
      </c>
      <c r="H141" s="93" t="s">
        <v>384</v>
      </c>
      <c r="J141" s="120" t="s">
        <v>176</v>
      </c>
    </row>
    <row r="142" spans="1:10" x14ac:dyDescent="0.25">
      <c r="A142" s="27" t="s">
        <v>468</v>
      </c>
      <c r="H142" s="28"/>
      <c r="I142" s="76"/>
      <c r="J142" s="344"/>
    </row>
    <row r="143" spans="1:10" x14ac:dyDescent="0.25">
      <c r="A143" s="27" t="s">
        <v>108</v>
      </c>
      <c r="H143" s="28"/>
      <c r="I143" s="55"/>
      <c r="J143" s="55"/>
    </row>
    <row r="144" spans="1:10" x14ac:dyDescent="0.25">
      <c r="A144" s="27" t="s">
        <v>302</v>
      </c>
      <c r="D144" s="66"/>
      <c r="E144" s="66"/>
      <c r="F144" s="66">
        <v>60000</v>
      </c>
      <c r="G144" s="66">
        <v>42061.27</v>
      </c>
      <c r="H144" s="102">
        <v>60000</v>
      </c>
      <c r="I144" s="55"/>
      <c r="J144" s="344"/>
    </row>
    <row r="145" spans="1:10" x14ac:dyDescent="0.25">
      <c r="A145" s="27" t="s">
        <v>303</v>
      </c>
      <c r="D145" s="66"/>
      <c r="E145" s="66"/>
      <c r="F145" s="66">
        <v>6000</v>
      </c>
      <c r="G145" s="66">
        <v>5357.36</v>
      </c>
      <c r="H145" s="102">
        <v>6000</v>
      </c>
      <c r="I145" s="55"/>
      <c r="J145" s="55"/>
    </row>
    <row r="146" spans="1:10" x14ac:dyDescent="0.25">
      <c r="A146" s="27" t="s">
        <v>265</v>
      </c>
      <c r="D146" s="66"/>
      <c r="E146" s="66"/>
      <c r="F146" s="66">
        <v>100000</v>
      </c>
      <c r="G146" s="66">
        <v>134772.44</v>
      </c>
      <c r="H146" s="102">
        <v>150000</v>
      </c>
      <c r="I146" s="55"/>
      <c r="J146" s="55"/>
    </row>
    <row r="147" spans="1:10" x14ac:dyDescent="0.25">
      <c r="A147" s="27" t="s">
        <v>110</v>
      </c>
      <c r="D147" s="66"/>
      <c r="E147" s="66"/>
      <c r="F147" s="66">
        <v>8000</v>
      </c>
      <c r="G147" s="66">
        <v>7049.14</v>
      </c>
      <c r="H147" s="102">
        <v>8000</v>
      </c>
      <c r="I147" s="55"/>
      <c r="J147" s="55"/>
    </row>
    <row r="148" spans="1:10" x14ac:dyDescent="0.25">
      <c r="A148" s="27" t="s">
        <v>170</v>
      </c>
      <c r="D148" s="66"/>
      <c r="E148" s="66"/>
      <c r="F148" s="66">
        <v>1500</v>
      </c>
      <c r="G148" s="66">
        <v>96.99</v>
      </c>
      <c r="H148" s="102">
        <v>1500</v>
      </c>
      <c r="I148" s="55"/>
      <c r="J148" s="55"/>
    </row>
    <row r="149" spans="1:10" x14ac:dyDescent="0.25">
      <c r="A149" s="27" t="s">
        <v>304</v>
      </c>
      <c r="D149" s="66"/>
      <c r="E149" s="66"/>
      <c r="F149" s="66">
        <v>900</v>
      </c>
      <c r="G149" s="66">
        <v>477.78</v>
      </c>
      <c r="H149" s="102">
        <v>900</v>
      </c>
      <c r="I149" s="55"/>
      <c r="J149" s="55"/>
    </row>
    <row r="150" spans="1:10" x14ac:dyDescent="0.25">
      <c r="C150" s="106" t="s">
        <v>108</v>
      </c>
      <c r="D150" s="38">
        <f>SUM(D144:D149)</f>
        <v>0</v>
      </c>
      <c r="E150" s="38">
        <f>SUM(E144:E149)</f>
        <v>0</v>
      </c>
      <c r="F150" s="38">
        <f>SUM(F144:F149)</f>
        <v>176400</v>
      </c>
      <c r="G150" s="38">
        <f>SUM(G144:G149)</f>
        <v>189814.98</v>
      </c>
      <c r="H150" s="38">
        <f>SUM(H144:H149)</f>
        <v>226400</v>
      </c>
      <c r="I150" s="55"/>
      <c r="J150" s="288">
        <f>SUM(H150-F150)/F150</f>
        <v>0.28344671201814059</v>
      </c>
    </row>
    <row r="151" spans="1:10" x14ac:dyDescent="0.25">
      <c r="A151" s="27" t="s">
        <v>113</v>
      </c>
      <c r="D151" s="53"/>
      <c r="E151" s="53"/>
      <c r="F151" s="53"/>
      <c r="G151" s="53"/>
      <c r="H151" s="172"/>
      <c r="I151" s="55"/>
      <c r="J151" s="55"/>
    </row>
    <row r="152" spans="1:10" x14ac:dyDescent="0.25">
      <c r="A152" s="27" t="s">
        <v>114</v>
      </c>
      <c r="D152" s="66"/>
      <c r="E152" s="66"/>
      <c r="F152" s="66">
        <v>30000</v>
      </c>
      <c r="G152" s="66">
        <v>21227.05</v>
      </c>
      <c r="H152" s="102">
        <v>30000</v>
      </c>
      <c r="I152" s="55"/>
      <c r="J152" s="55"/>
    </row>
    <row r="153" spans="1:10" x14ac:dyDescent="0.25">
      <c r="A153" s="27" t="s">
        <v>480</v>
      </c>
      <c r="D153" s="66"/>
      <c r="E153" s="66"/>
      <c r="F153" s="66">
        <v>4000</v>
      </c>
      <c r="G153" s="66">
        <v>3672.17</v>
      </c>
      <c r="H153" s="102">
        <v>5000</v>
      </c>
      <c r="I153" s="55"/>
      <c r="J153" s="55"/>
    </row>
    <row r="154" spans="1:10" x14ac:dyDescent="0.25">
      <c r="C154" s="106" t="s">
        <v>248</v>
      </c>
      <c r="D154" s="38">
        <f>SUM(D152:D153)</f>
        <v>0</v>
      </c>
      <c r="E154" s="38">
        <f>SUM(E152:E153)</f>
        <v>0</v>
      </c>
      <c r="F154" s="38">
        <f>SUM(F152:F153)</f>
        <v>34000</v>
      </c>
      <c r="G154" s="38">
        <f>SUM(G152:G153)</f>
        <v>24899.22</v>
      </c>
      <c r="H154" s="38">
        <f>SUM(H152:H153)</f>
        <v>35000</v>
      </c>
      <c r="I154" s="55"/>
      <c r="J154" s="288">
        <f>SUM(H154-F154)/F154</f>
        <v>2.9411764705882353E-2</v>
      </c>
    </row>
    <row r="155" spans="1:10" x14ac:dyDescent="0.25">
      <c r="A155" s="27" t="s">
        <v>116</v>
      </c>
      <c r="D155" s="53"/>
      <c r="E155" s="53"/>
      <c r="F155" s="53"/>
      <c r="G155" s="53"/>
      <c r="H155" s="172"/>
      <c r="I155" s="55"/>
      <c r="J155" s="55"/>
    </row>
    <row r="156" spans="1:10" x14ac:dyDescent="0.25">
      <c r="A156" s="27" t="s">
        <v>171</v>
      </c>
      <c r="D156" s="66"/>
      <c r="E156" s="66"/>
      <c r="F156" s="66">
        <v>300</v>
      </c>
      <c r="G156" s="66">
        <v>0</v>
      </c>
      <c r="H156" s="102">
        <v>300</v>
      </c>
    </row>
    <row r="157" spans="1:10" x14ac:dyDescent="0.25">
      <c r="C157" s="106" t="s">
        <v>119</v>
      </c>
      <c r="D157" s="38">
        <f>SUM(D156:D156)</f>
        <v>0</v>
      </c>
      <c r="E157" s="38">
        <f>SUM(E156:E156)</f>
        <v>0</v>
      </c>
      <c r="F157" s="38">
        <f>SUM(F156:F156)</f>
        <v>300</v>
      </c>
      <c r="G157" s="38">
        <f>SUM(G156:G156)</f>
        <v>0</v>
      </c>
      <c r="H157" s="38">
        <f>SUM(H156:H156)</f>
        <v>300</v>
      </c>
      <c r="J157" s="288">
        <f>SUM(H157-F157)/F157</f>
        <v>0</v>
      </c>
    </row>
    <row r="158" spans="1:10" x14ac:dyDescent="0.25">
      <c r="A158" s="27" t="s">
        <v>251</v>
      </c>
      <c r="D158" s="66"/>
      <c r="E158" s="66"/>
      <c r="F158" s="66">
        <v>100</v>
      </c>
      <c r="G158" s="66">
        <v>0</v>
      </c>
      <c r="H158" s="102"/>
    </row>
    <row r="159" spans="1:10" x14ac:dyDescent="0.25">
      <c r="C159" s="106" t="s">
        <v>339</v>
      </c>
      <c r="D159" s="38">
        <f>SUM(D158:D158)</f>
        <v>0</v>
      </c>
      <c r="E159" s="38">
        <f>SUM(E158:E158)</f>
        <v>0</v>
      </c>
      <c r="F159" s="38">
        <f>SUM(F158:F158)</f>
        <v>100</v>
      </c>
      <c r="G159" s="38">
        <f>SUM(G158:G158)</f>
        <v>0</v>
      </c>
      <c r="H159" s="38">
        <v>100</v>
      </c>
      <c r="J159" s="288">
        <f>SUM(H159-F159)/F159</f>
        <v>0</v>
      </c>
    </row>
    <row r="160" spans="1:10" x14ac:dyDescent="0.25">
      <c r="C160" s="27"/>
      <c r="D160" s="53"/>
      <c r="E160" s="53"/>
      <c r="F160" s="53"/>
      <c r="G160" s="53"/>
      <c r="H160" s="172"/>
    </row>
    <row r="161" spans="1:10" x14ac:dyDescent="0.25">
      <c r="A161" s="72"/>
      <c r="B161" s="72" t="s">
        <v>120</v>
      </c>
      <c r="C161" s="355" t="s">
        <v>121</v>
      </c>
      <c r="D161" s="246">
        <f>SUM(D126,D129,D150,D154,D157,D159)</f>
        <v>0</v>
      </c>
      <c r="E161" s="246">
        <f>SUM(E126,E129,E150,E154,E157,E159)</f>
        <v>0</v>
      </c>
      <c r="F161" s="246">
        <f>SUM(F126,F129,F150,F154,F157,F159)</f>
        <v>538800</v>
      </c>
      <c r="G161" s="246">
        <f>SUM(G126,G129,G150,G154,G157,G159)</f>
        <v>487861.91000000003</v>
      </c>
      <c r="H161" s="246">
        <f>SUM(H126,H129,H150,H154,H157,H159)</f>
        <v>586800</v>
      </c>
      <c r="I161" s="55"/>
      <c r="J161" s="288">
        <f>SUM(H161-F161)/F161</f>
        <v>8.9086859688195991E-2</v>
      </c>
    </row>
    <row r="162" spans="1:10" x14ac:dyDescent="0.25">
      <c r="C162" s="27"/>
      <c r="D162" s="47"/>
      <c r="E162" s="47"/>
      <c r="F162" s="47"/>
      <c r="G162" s="47"/>
      <c r="H162" s="47"/>
    </row>
    <row r="163" spans="1:10" x14ac:dyDescent="0.25">
      <c r="C163" s="27"/>
      <c r="D163" s="47"/>
      <c r="E163" s="47"/>
      <c r="F163" s="47"/>
      <c r="G163" s="47"/>
      <c r="H163" s="47"/>
    </row>
    <row r="164" spans="1:10" x14ac:dyDescent="0.25">
      <c r="C164" s="27"/>
      <c r="D164" s="47"/>
      <c r="E164" s="47"/>
      <c r="F164" s="47"/>
      <c r="G164" s="47"/>
      <c r="H164" s="47"/>
    </row>
    <row r="165" spans="1:10" x14ac:dyDescent="0.25">
      <c r="C165" s="27"/>
      <c r="D165" s="47"/>
      <c r="E165" s="47"/>
      <c r="F165" s="47"/>
      <c r="G165" s="47"/>
      <c r="H165" s="47"/>
    </row>
    <row r="166" spans="1:10" x14ac:dyDescent="0.25">
      <c r="C166" s="27"/>
      <c r="D166" s="47"/>
      <c r="E166" s="47"/>
      <c r="F166" s="47"/>
      <c r="G166" s="47"/>
      <c r="H166" s="47"/>
    </row>
    <row r="167" spans="1:10" x14ac:dyDescent="0.25">
      <c r="C167" s="27"/>
      <c r="D167" s="47"/>
      <c r="E167" s="47"/>
      <c r="F167" s="47"/>
      <c r="G167" s="47"/>
      <c r="H167" s="47"/>
    </row>
    <row r="168" spans="1:10" x14ac:dyDescent="0.25">
      <c r="C168" s="27"/>
      <c r="D168" s="47"/>
      <c r="E168" s="47"/>
      <c r="F168" s="47"/>
      <c r="G168" s="47"/>
      <c r="H168" s="47"/>
    </row>
    <row r="169" spans="1:10" x14ac:dyDescent="0.25">
      <c r="C169" s="27"/>
      <c r="D169" s="47"/>
      <c r="E169" s="47"/>
      <c r="F169" s="47"/>
      <c r="G169" s="47"/>
      <c r="H169" s="47"/>
    </row>
    <row r="170" spans="1:10" x14ac:dyDescent="0.25">
      <c r="C170" s="27"/>
      <c r="D170" s="47"/>
      <c r="E170" s="47"/>
      <c r="F170" s="47"/>
      <c r="G170" s="47"/>
      <c r="H170" s="47"/>
    </row>
    <row r="171" spans="1:10" x14ac:dyDescent="0.25">
      <c r="A171" s="17" t="s">
        <v>12</v>
      </c>
      <c r="D171" s="18" t="s">
        <v>43</v>
      </c>
      <c r="H171" s="20"/>
    </row>
    <row r="172" spans="1:10" x14ac:dyDescent="0.25">
      <c r="A172" s="17"/>
      <c r="H172" s="20" t="s">
        <v>481</v>
      </c>
    </row>
    <row r="173" spans="1:10" x14ac:dyDescent="0.25">
      <c r="D173" s="21" t="s">
        <v>44</v>
      </c>
    </row>
    <row r="174" spans="1:10" x14ac:dyDescent="0.25">
      <c r="D174" s="86"/>
      <c r="E174" s="86"/>
      <c r="F174" s="86">
        <v>2018</v>
      </c>
      <c r="G174" s="86">
        <v>2018</v>
      </c>
      <c r="H174" s="88">
        <v>2019</v>
      </c>
      <c r="J174" s="91" t="s">
        <v>45</v>
      </c>
    </row>
    <row r="175" spans="1:10" x14ac:dyDescent="0.25">
      <c r="D175" s="21"/>
      <c r="E175" s="21"/>
      <c r="F175" s="21" t="s">
        <v>46</v>
      </c>
      <c r="G175" s="92" t="s">
        <v>406</v>
      </c>
      <c r="H175" s="93" t="s">
        <v>384</v>
      </c>
      <c r="J175" s="120" t="s">
        <v>176</v>
      </c>
    </row>
    <row r="176" spans="1:10" x14ac:dyDescent="0.25">
      <c r="A176" s="27" t="s">
        <v>499</v>
      </c>
      <c r="H176" s="28"/>
      <c r="I176" s="76"/>
      <c r="J176" s="344"/>
    </row>
    <row r="177" spans="1:10" x14ac:dyDescent="0.25">
      <c r="A177" s="27" t="s">
        <v>51</v>
      </c>
      <c r="H177" s="28"/>
    </row>
    <row r="178" spans="1:10" x14ac:dyDescent="0.25">
      <c r="A178" s="27" t="s">
        <v>293</v>
      </c>
      <c r="D178" s="66"/>
      <c r="E178" s="66"/>
      <c r="F178" s="66">
        <v>99855</v>
      </c>
      <c r="G178" s="66">
        <v>73849.679999999993</v>
      </c>
      <c r="H178" s="102">
        <v>53750</v>
      </c>
    </row>
    <row r="179" spans="1:10" x14ac:dyDescent="0.25">
      <c r="A179" s="27" t="s">
        <v>451</v>
      </c>
      <c r="D179" s="66"/>
      <c r="E179" s="66"/>
      <c r="F179" s="66">
        <v>0</v>
      </c>
      <c r="G179" s="66">
        <v>0</v>
      </c>
      <c r="H179" s="102">
        <v>47661</v>
      </c>
    </row>
    <row r="180" spans="1:10" x14ac:dyDescent="0.25">
      <c r="C180" s="106" t="s">
        <v>51</v>
      </c>
      <c r="D180" s="38">
        <f>SUM(D178:D179)</f>
        <v>0</v>
      </c>
      <c r="E180" s="38">
        <f>SUM(E178:E179)</f>
        <v>0</v>
      </c>
      <c r="F180" s="38">
        <f>SUM(F178:F179)</f>
        <v>99855</v>
      </c>
      <c r="G180" s="38">
        <f>SUM(G178:G179)</f>
        <v>73849.679999999993</v>
      </c>
      <c r="H180" s="38">
        <f>SUM(H178:H179)</f>
        <v>101411</v>
      </c>
      <c r="J180" s="288">
        <f>SUM(H180-F180)/F180</f>
        <v>1.5582594762405488E-2</v>
      </c>
    </row>
    <row r="181" spans="1:10" x14ac:dyDescent="0.25">
      <c r="A181" s="27" t="s">
        <v>58</v>
      </c>
      <c r="D181" s="53"/>
      <c r="E181" s="53"/>
      <c r="F181" s="53"/>
      <c r="G181" s="53"/>
      <c r="H181" s="172"/>
    </row>
    <row r="182" spans="1:10" x14ac:dyDescent="0.25">
      <c r="A182" s="27" t="s">
        <v>482</v>
      </c>
      <c r="D182" s="66"/>
      <c r="E182" s="66"/>
      <c r="F182" s="66">
        <v>37025</v>
      </c>
      <c r="G182" s="66">
        <v>10210.33</v>
      </c>
      <c r="H182" s="102">
        <v>36907</v>
      </c>
    </row>
    <row r="183" spans="1:10" x14ac:dyDescent="0.25">
      <c r="A183" s="27" t="s">
        <v>483</v>
      </c>
      <c r="D183" s="66"/>
      <c r="E183" s="66"/>
      <c r="F183" s="66">
        <v>9250</v>
      </c>
      <c r="G183" s="66">
        <v>0</v>
      </c>
      <c r="H183" s="102">
        <v>0</v>
      </c>
    </row>
    <row r="184" spans="1:10" x14ac:dyDescent="0.25">
      <c r="A184" s="27" t="s">
        <v>374</v>
      </c>
      <c r="D184" s="66"/>
      <c r="E184" s="66"/>
      <c r="F184" s="66">
        <v>3495</v>
      </c>
      <c r="G184" s="66">
        <v>0</v>
      </c>
      <c r="H184" s="102">
        <v>0</v>
      </c>
    </row>
    <row r="185" spans="1:10" x14ac:dyDescent="0.25">
      <c r="A185" s="27" t="s">
        <v>484</v>
      </c>
      <c r="D185" s="66"/>
      <c r="E185" s="66"/>
      <c r="F185" s="66">
        <v>5043</v>
      </c>
      <c r="G185" s="66">
        <v>3257.47</v>
      </c>
      <c r="H185" s="102">
        <v>5167</v>
      </c>
    </row>
    <row r="186" spans="1:10" x14ac:dyDescent="0.25">
      <c r="A186" s="27" t="s">
        <v>485</v>
      </c>
      <c r="D186" s="66"/>
      <c r="E186" s="66"/>
      <c r="F186" s="66">
        <v>7910</v>
      </c>
      <c r="G186" s="66">
        <v>4985.6000000000004</v>
      </c>
      <c r="H186" s="102">
        <v>7758</v>
      </c>
    </row>
    <row r="187" spans="1:10" x14ac:dyDescent="0.25">
      <c r="C187" s="106" t="s">
        <v>67</v>
      </c>
      <c r="D187" s="38">
        <f>SUM(D182:D186)</f>
        <v>0</v>
      </c>
      <c r="E187" s="38">
        <f>SUM(E182:E186)</f>
        <v>0</v>
      </c>
      <c r="F187" s="38">
        <f>SUM(F182:F186)</f>
        <v>62723</v>
      </c>
      <c r="G187" s="38">
        <f>SUM(G182:G186)</f>
        <v>18453.400000000001</v>
      </c>
      <c r="H187" s="38">
        <f>SUM(H182:H186)</f>
        <v>49832</v>
      </c>
      <c r="J187" s="287">
        <f>SUM(H187-F187)/F187</f>
        <v>-0.20552269502415382</v>
      </c>
    </row>
    <row r="188" spans="1:10" x14ac:dyDescent="0.25">
      <c r="C188" s="122"/>
      <c r="D188" s="166"/>
      <c r="E188" s="166"/>
      <c r="F188" s="166"/>
      <c r="G188" s="166"/>
      <c r="H188" s="166"/>
    </row>
    <row r="189" spans="1:10" x14ac:dyDescent="0.25">
      <c r="B189" s="37" t="s">
        <v>486</v>
      </c>
      <c r="C189" s="106"/>
      <c r="D189" s="38">
        <f>SUM(D180,D187)</f>
        <v>0</v>
      </c>
      <c r="E189" s="38">
        <f>SUM(E180,E187)</f>
        <v>0</v>
      </c>
      <c r="F189" s="38">
        <f>SUM(F180,F187)</f>
        <v>162578</v>
      </c>
      <c r="G189" s="38">
        <f>SUM(G180,G187)</f>
        <v>92303.079999999987</v>
      </c>
      <c r="H189" s="38">
        <f>SUM(H180,H187)</f>
        <v>151243</v>
      </c>
      <c r="J189" s="288"/>
    </row>
    <row r="190" spans="1:10" x14ac:dyDescent="0.25">
      <c r="A190" s="27" t="s">
        <v>156</v>
      </c>
      <c r="D190" s="53"/>
      <c r="E190" s="53"/>
      <c r="F190" s="53"/>
      <c r="G190" s="53"/>
      <c r="H190" s="172"/>
    </row>
    <row r="191" spans="1:10" x14ac:dyDescent="0.25">
      <c r="A191" s="106" t="s">
        <v>464</v>
      </c>
      <c r="B191" s="37"/>
      <c r="C191" s="37"/>
      <c r="D191" s="38"/>
      <c r="E191" s="38"/>
      <c r="F191" s="38">
        <v>110000</v>
      </c>
      <c r="G191" s="38">
        <v>76937.899999999994</v>
      </c>
      <c r="H191" s="38">
        <v>110000</v>
      </c>
      <c r="J191" s="288"/>
    </row>
    <row r="192" spans="1:10" x14ac:dyDescent="0.25">
      <c r="A192" s="27" t="s">
        <v>80</v>
      </c>
      <c r="D192" s="53"/>
      <c r="E192" s="53"/>
      <c r="F192" s="53"/>
      <c r="G192" s="53"/>
      <c r="H192" s="172"/>
    </row>
    <row r="193" spans="1:10" s="55" customFormat="1" x14ac:dyDescent="0.25">
      <c r="A193" s="106" t="s">
        <v>82</v>
      </c>
      <c r="B193" s="37"/>
      <c r="C193" s="37"/>
      <c r="D193" s="38"/>
      <c r="E193" s="38"/>
      <c r="F193" s="38">
        <v>200</v>
      </c>
      <c r="G193" s="38">
        <v>48.54</v>
      </c>
      <c r="H193" s="38">
        <v>200</v>
      </c>
      <c r="J193" s="288"/>
    </row>
    <row r="194" spans="1:10" x14ac:dyDescent="0.25">
      <c r="A194" s="122" t="s">
        <v>90</v>
      </c>
      <c r="D194" s="53"/>
      <c r="E194" s="53"/>
      <c r="F194" s="53"/>
      <c r="G194" s="53"/>
      <c r="H194" s="172"/>
    </row>
    <row r="195" spans="1:10" s="55" customFormat="1" x14ac:dyDescent="0.25">
      <c r="A195" s="106" t="s">
        <v>487</v>
      </c>
      <c r="B195" s="37"/>
      <c r="C195" s="37"/>
      <c r="D195" s="99"/>
      <c r="E195" s="99"/>
      <c r="F195" s="99">
        <v>1500</v>
      </c>
      <c r="G195" s="99">
        <v>0</v>
      </c>
      <c r="H195" s="99">
        <v>1500</v>
      </c>
      <c r="J195" s="288"/>
    </row>
    <row r="196" spans="1:10" s="55" customFormat="1" x14ac:dyDescent="0.25">
      <c r="A196" s="122" t="s">
        <v>512</v>
      </c>
      <c r="D196" s="123"/>
      <c r="E196" s="123"/>
      <c r="F196" s="123">
        <v>0</v>
      </c>
      <c r="G196" s="123">
        <v>0</v>
      </c>
      <c r="H196" s="171"/>
    </row>
    <row r="197" spans="1:10" x14ac:dyDescent="0.25">
      <c r="A197" s="106" t="s">
        <v>511</v>
      </c>
      <c r="B197" s="37"/>
      <c r="C197" s="37"/>
      <c r="D197" s="367"/>
      <c r="E197" s="367"/>
      <c r="F197" s="368">
        <v>500</v>
      </c>
      <c r="G197" s="368">
        <v>0</v>
      </c>
      <c r="H197" s="368">
        <v>500</v>
      </c>
      <c r="J197" s="288"/>
    </row>
    <row r="198" spans="1:10" x14ac:dyDescent="0.25">
      <c r="A198" s="122"/>
      <c r="B198" s="55"/>
      <c r="C198" s="55"/>
      <c r="D198" s="175"/>
      <c r="E198" s="175"/>
      <c r="F198" s="175"/>
      <c r="G198" s="175"/>
      <c r="H198" s="175"/>
    </row>
    <row r="199" spans="1:10" x14ac:dyDescent="0.25">
      <c r="A199" s="72"/>
      <c r="B199" s="73" t="s">
        <v>488</v>
      </c>
      <c r="C199" s="355" t="s">
        <v>489</v>
      </c>
      <c r="D199" s="357">
        <f>SUM(D189,D191,D193,D195,D196)</f>
        <v>0</v>
      </c>
      <c r="E199" s="357">
        <f>SUM(E189,E191,E193,E195,E196)</f>
        <v>0</v>
      </c>
      <c r="F199" s="357">
        <f>SUM(F189,F191,F193,F195,F197)</f>
        <v>274778</v>
      </c>
      <c r="G199" s="357">
        <f>SUM(G189,G191,G193,G195,G196)</f>
        <v>169289.52</v>
      </c>
      <c r="H199" s="357">
        <f>SUM(H189,H191,H193,H195,H197)</f>
        <v>263443</v>
      </c>
      <c r="I199" s="72"/>
      <c r="J199" s="287">
        <f>SUM(H199-F199)/F199</f>
        <v>-4.1251483015379689E-2</v>
      </c>
    </row>
    <row r="200" spans="1:10" s="55" customFormat="1" x14ac:dyDescent="0.25">
      <c r="B200" s="350"/>
      <c r="C200" s="122"/>
      <c r="D200" s="123"/>
      <c r="E200" s="123"/>
      <c r="F200" s="123"/>
      <c r="G200" s="123"/>
      <c r="H200" s="123"/>
      <c r="J200" s="345"/>
    </row>
    <row r="201" spans="1:10" s="55" customFormat="1" x14ac:dyDescent="0.25">
      <c r="B201" s="350"/>
      <c r="C201" s="122"/>
      <c r="D201" s="123"/>
      <c r="E201" s="123"/>
      <c r="F201" s="123"/>
      <c r="G201" s="123"/>
      <c r="H201" s="123"/>
      <c r="J201" s="345"/>
    </row>
    <row r="202" spans="1:10" s="55" customFormat="1" x14ac:dyDescent="0.25">
      <c r="B202" s="350"/>
      <c r="C202" s="122"/>
      <c r="D202" s="123"/>
      <c r="E202" s="123"/>
      <c r="F202" s="123"/>
      <c r="G202" s="123"/>
      <c r="H202" s="123"/>
      <c r="J202" s="345"/>
    </row>
    <row r="203" spans="1:10" s="55" customFormat="1" x14ac:dyDescent="0.25">
      <c r="B203" s="350"/>
      <c r="C203" s="122"/>
      <c r="D203" s="123"/>
      <c r="E203" s="123"/>
      <c r="F203" s="123"/>
      <c r="G203" s="123"/>
      <c r="H203" s="123"/>
      <c r="J203" s="345"/>
    </row>
    <row r="204" spans="1:10" s="55" customFormat="1" x14ac:dyDescent="0.25">
      <c r="B204" s="350"/>
      <c r="C204" s="122"/>
      <c r="D204" s="123"/>
      <c r="E204" s="123"/>
      <c r="F204" s="123"/>
      <c r="G204" s="123"/>
      <c r="H204" s="123"/>
      <c r="J204" s="345"/>
    </row>
    <row r="205" spans="1:10" x14ac:dyDescent="0.25">
      <c r="A205" s="17" t="s">
        <v>12</v>
      </c>
      <c r="D205" s="18" t="s">
        <v>43</v>
      </c>
      <c r="H205" s="20"/>
    </row>
    <row r="206" spans="1:10" x14ac:dyDescent="0.25">
      <c r="A206" s="17"/>
      <c r="H206" s="20" t="s">
        <v>490</v>
      </c>
    </row>
    <row r="207" spans="1:10" x14ac:dyDescent="0.25">
      <c r="D207" s="21" t="s">
        <v>44</v>
      </c>
    </row>
    <row r="208" spans="1:10" x14ac:dyDescent="0.25">
      <c r="D208" s="86"/>
      <c r="E208" s="86"/>
      <c r="F208" s="86">
        <v>2018</v>
      </c>
      <c r="G208" s="86">
        <v>2018</v>
      </c>
      <c r="H208" s="88">
        <v>2019</v>
      </c>
      <c r="J208" s="91" t="s">
        <v>45</v>
      </c>
    </row>
    <row r="209" spans="1:10" x14ac:dyDescent="0.25">
      <c r="D209" s="21"/>
      <c r="E209" s="21"/>
      <c r="F209" s="21" t="s">
        <v>46</v>
      </c>
      <c r="G209" s="92" t="s">
        <v>406</v>
      </c>
      <c r="H209" s="93" t="s">
        <v>384</v>
      </c>
      <c r="J209" s="120" t="s">
        <v>176</v>
      </c>
    </row>
    <row r="210" spans="1:10" x14ac:dyDescent="0.25">
      <c r="A210" s="27" t="s">
        <v>491</v>
      </c>
      <c r="H210" s="28"/>
    </row>
    <row r="211" spans="1:10" x14ac:dyDescent="0.25">
      <c r="A211" s="27" t="s">
        <v>492</v>
      </c>
      <c r="H211" s="28"/>
    </row>
    <row r="212" spans="1:10" x14ac:dyDescent="0.25">
      <c r="A212" s="27" t="s">
        <v>357</v>
      </c>
      <c r="D212" s="66"/>
      <c r="E212" s="66"/>
      <c r="F212" s="66">
        <v>15000</v>
      </c>
      <c r="G212" s="66">
        <v>5740</v>
      </c>
      <c r="H212" s="102">
        <v>15000</v>
      </c>
    </row>
    <row r="213" spans="1:10" x14ac:dyDescent="0.25">
      <c r="C213" s="106" t="s">
        <v>493</v>
      </c>
      <c r="D213" s="38">
        <f>SUM(D212:D212)</f>
        <v>0</v>
      </c>
      <c r="E213" s="38">
        <f>SUM(E212:E212)</f>
        <v>0</v>
      </c>
      <c r="F213" s="38">
        <f>SUM(F212:F212)</f>
        <v>15000</v>
      </c>
      <c r="G213" s="38">
        <f>SUM(G212:G212)</f>
        <v>5740</v>
      </c>
      <c r="H213" s="38">
        <f>SUM(H212:H212)</f>
        <v>15000</v>
      </c>
      <c r="J213" s="288">
        <f>SUM(H213-F213)/F213</f>
        <v>0</v>
      </c>
    </row>
    <row r="214" spans="1:10" x14ac:dyDescent="0.25">
      <c r="A214" s="27" t="s">
        <v>124</v>
      </c>
      <c r="D214" s="53"/>
      <c r="E214" s="53"/>
      <c r="F214" s="53"/>
      <c r="G214" s="53"/>
      <c r="H214" s="172"/>
    </row>
    <row r="215" spans="1:10" x14ac:dyDescent="0.25">
      <c r="A215" s="27" t="s">
        <v>311</v>
      </c>
      <c r="D215" s="66"/>
      <c r="E215" s="66"/>
      <c r="F215" s="66">
        <v>2500</v>
      </c>
      <c r="G215" s="66">
        <v>0</v>
      </c>
      <c r="H215" s="102">
        <v>2500</v>
      </c>
    </row>
    <row r="216" spans="1:10" x14ac:dyDescent="0.25">
      <c r="A216" s="27" t="s">
        <v>125</v>
      </c>
      <c r="D216" s="66"/>
      <c r="E216" s="66"/>
      <c r="F216" s="66">
        <v>4000</v>
      </c>
      <c r="G216" s="66">
        <v>0</v>
      </c>
      <c r="H216" s="102">
        <v>4000</v>
      </c>
    </row>
    <row r="217" spans="1:10" x14ac:dyDescent="0.25">
      <c r="A217" s="27" t="s">
        <v>174</v>
      </c>
      <c r="D217" s="66"/>
      <c r="E217" s="66"/>
      <c r="F217" s="66">
        <v>500</v>
      </c>
      <c r="G217" s="66">
        <v>0</v>
      </c>
      <c r="H217" s="102">
        <v>500</v>
      </c>
    </row>
    <row r="218" spans="1:10" x14ac:dyDescent="0.25">
      <c r="A218" s="27" t="s">
        <v>126</v>
      </c>
      <c r="D218" s="66"/>
      <c r="E218" s="66"/>
      <c r="F218" s="66">
        <v>20000</v>
      </c>
      <c r="G218" s="66">
        <v>0</v>
      </c>
      <c r="H218" s="102">
        <v>20000</v>
      </c>
    </row>
    <row r="219" spans="1:10" x14ac:dyDescent="0.25">
      <c r="A219" s="27" t="s">
        <v>127</v>
      </c>
      <c r="D219" s="66"/>
      <c r="E219" s="66"/>
      <c r="F219" s="66">
        <v>0</v>
      </c>
      <c r="G219" s="66">
        <v>4446.33</v>
      </c>
      <c r="H219" s="102">
        <v>0</v>
      </c>
    </row>
    <row r="220" spans="1:10" x14ac:dyDescent="0.25">
      <c r="A220" s="27" t="s">
        <v>175</v>
      </c>
      <c r="D220" s="66"/>
      <c r="E220" s="66"/>
      <c r="F220" s="66">
        <v>10000</v>
      </c>
      <c r="G220" s="66">
        <v>8269.4500000000007</v>
      </c>
      <c r="H220" s="102">
        <v>10000</v>
      </c>
    </row>
    <row r="221" spans="1:10" x14ac:dyDescent="0.25">
      <c r="A221" s="27" t="s">
        <v>494</v>
      </c>
      <c r="D221" s="66"/>
      <c r="E221" s="66"/>
      <c r="F221" s="66">
        <v>5000</v>
      </c>
      <c r="G221" s="66">
        <v>2146</v>
      </c>
      <c r="H221" s="102">
        <v>5000</v>
      </c>
    </row>
    <row r="222" spans="1:10" x14ac:dyDescent="0.25">
      <c r="C222" s="106" t="s">
        <v>495</v>
      </c>
      <c r="D222" s="38">
        <f>SUM(D215:D221)</f>
        <v>0</v>
      </c>
      <c r="E222" s="38">
        <f>SUM(E215:E221)</f>
        <v>0</v>
      </c>
      <c r="F222" s="38">
        <f>SUM(F215:F221)</f>
        <v>42000</v>
      </c>
      <c r="G222" s="38">
        <f>SUM(G215:G221)</f>
        <v>14861.78</v>
      </c>
      <c r="H222" s="38">
        <f>SUM(H215:H221)</f>
        <v>42000</v>
      </c>
      <c r="J222" s="288">
        <f>SUM(H222-F222)/F222</f>
        <v>0</v>
      </c>
    </row>
    <row r="223" spans="1:10" x14ac:dyDescent="0.25">
      <c r="C223" s="27"/>
      <c r="D223" s="53"/>
      <c r="E223" s="53"/>
      <c r="F223" s="53"/>
      <c r="G223" s="53"/>
      <c r="H223" s="172"/>
    </row>
    <row r="224" spans="1:10" x14ac:dyDescent="0.25">
      <c r="A224" s="72"/>
      <c r="B224" s="73" t="s">
        <v>128</v>
      </c>
      <c r="C224" s="355" t="s">
        <v>496</v>
      </c>
      <c r="D224" s="246">
        <f>SUM(D213,D222)</f>
        <v>0</v>
      </c>
      <c r="E224" s="246">
        <f>SUM(E213,E222)</f>
        <v>0</v>
      </c>
      <c r="F224" s="246">
        <f>SUM(F213,F222)</f>
        <v>57000</v>
      </c>
      <c r="G224" s="246">
        <f>SUM(G213,G222)</f>
        <v>20601.78</v>
      </c>
      <c r="H224" s="246">
        <f>SUM(H213,H222)</f>
        <v>57000</v>
      </c>
      <c r="I224" s="72"/>
      <c r="J224" s="288">
        <f>SUM(H224-F224)/F224</f>
        <v>0</v>
      </c>
    </row>
    <row r="225" spans="1:10" x14ac:dyDescent="0.25">
      <c r="C225" s="27"/>
      <c r="D225" s="53"/>
      <c r="E225" s="53"/>
      <c r="F225" s="53"/>
      <c r="G225" s="53"/>
      <c r="H225" s="53"/>
    </row>
    <row r="226" spans="1:10" x14ac:dyDescent="0.25">
      <c r="A226" s="55"/>
      <c r="B226" s="55"/>
      <c r="C226" s="69" t="s">
        <v>497</v>
      </c>
      <c r="D226" s="358">
        <f>SUM(D34,D121,D161,D199,D224)</f>
        <v>0</v>
      </c>
      <c r="E226" s="358">
        <f>SUM(E34,E121,E161,E199,E224)</f>
        <v>0</v>
      </c>
      <c r="F226" s="358">
        <f>SUM(F34,F121,F161,F199,F224)</f>
        <v>9662158</v>
      </c>
      <c r="G226" s="358">
        <f>SUM(G34,G121,G161,G199,G224)</f>
        <v>6983062.120000001</v>
      </c>
      <c r="H226" s="358">
        <f>SUM(H34,H121,H161,H199,H224)</f>
        <v>9718378</v>
      </c>
      <c r="I226" s="79"/>
      <c r="J226" s="289">
        <f>SUM(H226-F226)/F226</f>
        <v>5.818575933036905E-3</v>
      </c>
    </row>
    <row r="227" spans="1:10" x14ac:dyDescent="0.25">
      <c r="C227" s="29"/>
      <c r="D227" s="351"/>
      <c r="E227" s="351"/>
      <c r="F227" s="351"/>
      <c r="G227" s="351"/>
      <c r="H227" s="352"/>
    </row>
    <row r="228" spans="1:10" x14ac:dyDescent="0.25">
      <c r="B228" s="39" t="s">
        <v>223</v>
      </c>
    </row>
    <row r="229" spans="1:10" x14ac:dyDescent="0.25">
      <c r="B229" s="73" t="s">
        <v>68</v>
      </c>
      <c r="C229" s="73" t="s">
        <v>131</v>
      </c>
      <c r="D229" s="75">
        <f>H34</f>
        <v>6765985</v>
      </c>
      <c r="E229" s="72"/>
      <c r="F229" s="72"/>
      <c r="G229" s="72"/>
      <c r="H229" s="72"/>
      <c r="I229" s="72"/>
      <c r="J229" s="72"/>
    </row>
    <row r="230" spans="1:10" x14ac:dyDescent="0.25">
      <c r="B230" s="73" t="s">
        <v>102</v>
      </c>
      <c r="C230" s="73" t="s">
        <v>132</v>
      </c>
      <c r="D230" s="209">
        <f>H121</f>
        <v>2045150</v>
      </c>
      <c r="E230" s="72"/>
      <c r="F230" s="72"/>
      <c r="G230" s="72"/>
      <c r="H230" s="72"/>
      <c r="I230" s="72"/>
      <c r="J230" s="72"/>
    </row>
    <row r="231" spans="1:10" x14ac:dyDescent="0.25">
      <c r="B231" s="73" t="s">
        <v>120</v>
      </c>
      <c r="C231" s="73" t="s">
        <v>133</v>
      </c>
      <c r="D231" s="210">
        <f>H161</f>
        <v>586800</v>
      </c>
      <c r="E231" s="72"/>
      <c r="F231" s="72"/>
      <c r="G231" s="72"/>
      <c r="H231" s="72"/>
      <c r="I231" s="72"/>
      <c r="J231" s="72"/>
    </row>
    <row r="232" spans="1:10" x14ac:dyDescent="0.25">
      <c r="B232" s="73" t="s">
        <v>488</v>
      </c>
      <c r="C232" s="73" t="s">
        <v>500</v>
      </c>
      <c r="D232" s="210">
        <f>H199</f>
        <v>263443</v>
      </c>
      <c r="E232" s="72"/>
      <c r="F232" s="72"/>
      <c r="G232" s="72"/>
      <c r="H232" s="72"/>
      <c r="I232" s="72"/>
      <c r="J232" s="72"/>
    </row>
    <row r="233" spans="1:10" x14ac:dyDescent="0.25">
      <c r="B233" s="73" t="s">
        <v>128</v>
      </c>
      <c r="C233" s="73" t="s">
        <v>134</v>
      </c>
      <c r="D233" s="210">
        <f>H224</f>
        <v>57000</v>
      </c>
      <c r="E233" s="72"/>
      <c r="F233" s="72"/>
      <c r="G233" s="72"/>
      <c r="H233" s="72"/>
      <c r="I233" s="72"/>
      <c r="J233" s="72"/>
    </row>
    <row r="234" spans="1:10" x14ac:dyDescent="0.25">
      <c r="B234" s="73"/>
      <c r="C234" s="73"/>
      <c r="D234" s="72"/>
      <c r="E234" s="72"/>
      <c r="F234" s="72"/>
      <c r="G234" s="72"/>
      <c r="H234" s="72"/>
      <c r="I234" s="72"/>
      <c r="J234" s="72"/>
    </row>
    <row r="235" spans="1:10" x14ac:dyDescent="0.25">
      <c r="B235" s="72"/>
      <c r="C235" s="73" t="s">
        <v>135</v>
      </c>
      <c r="D235" s="75">
        <f>SUM(D229:D234)</f>
        <v>9718378</v>
      </c>
      <c r="E235" s="72" t="s">
        <v>416</v>
      </c>
      <c r="F235" s="140"/>
      <c r="G235" s="72"/>
      <c r="H235" s="140">
        <f>SUM(H226-F226)</f>
        <v>56220</v>
      </c>
      <c r="I235" s="72"/>
      <c r="J235" s="72"/>
    </row>
  </sheetData>
  <pageMargins left="0.7" right="0.7" top="0.75" bottom="0.7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Revenue and Expense Summary</vt:lpstr>
      <vt:lpstr>Tax Levy</vt:lpstr>
      <vt:lpstr>003-EMA</vt:lpstr>
      <vt:lpstr>004-PRCC</vt:lpstr>
      <vt:lpstr>005 - DA</vt:lpstr>
      <vt:lpstr>006 - Administration</vt:lpstr>
      <vt:lpstr>007- Finance</vt:lpstr>
      <vt:lpstr>008 - Buildings and Grounds</vt:lpstr>
      <vt:lpstr>009 - Jail</vt:lpstr>
      <vt:lpstr>010 - Deeds</vt:lpstr>
      <vt:lpstr>011 - Probate</vt:lpstr>
      <vt:lpstr>012 - Sheriff</vt:lpstr>
      <vt:lpstr>013 - Civil Process</vt:lpstr>
      <vt:lpstr>014 - UT Administration</vt:lpstr>
      <vt:lpstr>015 - IT</vt:lpstr>
      <vt:lpstr>018 - MSR Retirees</vt:lpstr>
      <vt:lpstr>019 - Health and Safety</vt:lpstr>
      <vt:lpstr>Depts. 22-40</vt:lpstr>
      <vt:lpstr>'003-EMA'!Print_Area</vt:lpstr>
      <vt:lpstr>'004-PRCC'!Print_Area</vt:lpstr>
      <vt:lpstr>'005 - DA'!Print_Area</vt:lpstr>
      <vt:lpstr>'006 - Administration'!Print_Area</vt:lpstr>
      <vt:lpstr>'007- Finance'!Print_Area</vt:lpstr>
      <vt:lpstr>'008 - Buildings and Grounds'!Print_Area</vt:lpstr>
      <vt:lpstr>'009 - Jail'!Print_Area</vt:lpstr>
      <vt:lpstr>'010 - Deeds'!Print_Area</vt:lpstr>
      <vt:lpstr>'011 - Probate'!Print_Area</vt:lpstr>
      <vt:lpstr>'012 - Sheriff'!Print_Area</vt:lpstr>
      <vt:lpstr>'013 - Civil Process'!Print_Area</vt:lpstr>
      <vt:lpstr>'014 - UT Administration'!Print_Area</vt:lpstr>
      <vt:lpstr>'015 - IT'!Print_Area</vt:lpstr>
      <vt:lpstr>'018 - MSR Retirees'!Print_Area</vt:lpstr>
      <vt:lpstr>'019 - Health and Safety'!Print_Area</vt:lpstr>
      <vt:lpstr>'Depts. 22-40'!Print_Area</vt:lpstr>
      <vt:lpstr>'Revenue and Expense Summary'!Print_Area</vt:lpstr>
      <vt:lpstr>'Tax Levy'!Print_Area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Alexander</dc:creator>
  <cp:lastModifiedBy>Mary Anne Hesseltine</cp:lastModifiedBy>
  <cp:lastPrinted>2018-12-07T14:32:56Z</cp:lastPrinted>
  <dcterms:created xsi:type="dcterms:W3CDTF">2017-04-28T20:17:30Z</dcterms:created>
  <dcterms:modified xsi:type="dcterms:W3CDTF">2020-05-04T13:39:45Z</dcterms:modified>
</cp:coreProperties>
</file>