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hesseltine\Desktop\"/>
    </mc:Choice>
  </mc:AlternateContent>
  <bookViews>
    <workbookView xWindow="0" yWindow="0" windowWidth="24000" windowHeight="9735" activeTab="2"/>
  </bookViews>
  <sheets>
    <sheet name="Revenue and Expense Summary" sheetId="1" r:id="rId1"/>
    <sheet name="Tax Levy" sheetId="2" r:id="rId2"/>
    <sheet name="003-EMA" sheetId="3" r:id="rId3"/>
    <sheet name="004-PRCC" sheetId="4" r:id="rId4"/>
    <sheet name="005 - DA" sheetId="5" r:id="rId5"/>
    <sheet name="006 - Administration" sheetId="6" r:id="rId6"/>
    <sheet name="007- Finance" sheetId="7" r:id="rId7"/>
    <sheet name="008 - Buildings and Grounds" sheetId="8" r:id="rId8"/>
    <sheet name="010 - Deeds" sheetId="9" r:id="rId9"/>
    <sheet name="011 - Probate" sheetId="10" r:id="rId10"/>
    <sheet name="012 - Sheriff" sheetId="11" r:id="rId11"/>
    <sheet name="013 - Civil Process" sheetId="12" r:id="rId12"/>
    <sheet name="014 - UT Administration" sheetId="13" r:id="rId13"/>
    <sheet name="015 - IT" sheetId="14" r:id="rId14"/>
    <sheet name="018 - MSR Retirees" sheetId="15" r:id="rId15"/>
    <sheet name="019 - Health and Safety" sheetId="16" r:id="rId16"/>
    <sheet name="Depts. 22-40" sheetId="17" r:id="rId17"/>
  </sheets>
  <definedNames>
    <definedName name="_xlnm.Print_Area" localSheetId="2">'003-EMA'!$L:$T</definedName>
    <definedName name="_xlnm.Print_Area" localSheetId="3">'004-PRCC'!$A:$J</definedName>
    <definedName name="_xlnm.Print_Area" localSheetId="4">'005 - DA'!$A:$J</definedName>
    <definedName name="_xlnm.Print_Area" localSheetId="5">'006 - Administration'!$A:$I</definedName>
    <definedName name="_xlnm.Print_Area" localSheetId="6">'007- Finance'!$A:$I</definedName>
    <definedName name="_xlnm.Print_Area" localSheetId="7">'008 - Buildings and Grounds'!$A:$I</definedName>
    <definedName name="_xlnm.Print_Area" localSheetId="8">'010 - Deeds'!$A:$I</definedName>
    <definedName name="_xlnm.Print_Area" localSheetId="9">'011 - Probate'!$A:$I</definedName>
    <definedName name="_xlnm.Print_Area" localSheetId="10">'012 - Sheriff'!$L$1:$T$12</definedName>
    <definedName name="_xlnm.Print_Area" localSheetId="11">'013 - Civil Process'!$K$1:$S$11</definedName>
    <definedName name="_xlnm.Print_Area" localSheetId="12">'014 - UT Administration'!$A:$I</definedName>
    <definedName name="_xlnm.Print_Area" localSheetId="13">'015 - IT'!$A:$J</definedName>
    <definedName name="_xlnm.Print_Area" localSheetId="14">'018 - MSR Retirees'!$A:$J</definedName>
    <definedName name="_xlnm.Print_Area" localSheetId="15">'019 - Health and Safety'!$A:$J</definedName>
    <definedName name="_xlnm.Print_Area" localSheetId="16">'Depts. 22-40'!$A$1:$I$8</definedName>
    <definedName name="_xlnm.Print_Area" localSheetId="0">'Revenue and Expense Summary'!$A$1:$I$36</definedName>
    <definedName name="_xlnm.Print_Area" localSheetId="1">'Tax Levy'!$A:$H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G78" i="9" l="1"/>
  <c r="F78" i="9"/>
  <c r="E78" i="9"/>
  <c r="D78" i="9"/>
  <c r="C78" i="9"/>
  <c r="I16" i="9"/>
  <c r="I15" i="10" l="1"/>
  <c r="I142" i="17" l="1"/>
  <c r="I41" i="17"/>
  <c r="I17" i="17"/>
  <c r="I94" i="12"/>
  <c r="I119" i="10"/>
  <c r="I112" i="10"/>
  <c r="I99" i="10"/>
  <c r="J148" i="4"/>
  <c r="J135" i="4"/>
  <c r="J133" i="4"/>
  <c r="J126" i="4"/>
  <c r="J111" i="4"/>
  <c r="J97" i="4"/>
  <c r="J91" i="4"/>
  <c r="J79" i="4"/>
  <c r="J63" i="4"/>
  <c r="J56" i="4"/>
  <c r="J126" i="3"/>
  <c r="J118" i="3"/>
  <c r="J116" i="3"/>
  <c r="J111" i="3"/>
  <c r="J100" i="3"/>
  <c r="J86" i="3"/>
  <c r="J80" i="3"/>
  <c r="J56" i="3"/>
  <c r="J51" i="3"/>
  <c r="J45" i="3"/>
  <c r="B2" i="16" l="1"/>
  <c r="I113" i="9"/>
  <c r="I101" i="9"/>
  <c r="I99" i="9"/>
  <c r="I94" i="9"/>
  <c r="I82" i="9"/>
  <c r="I78" i="9"/>
  <c r="I60" i="9"/>
  <c r="I54" i="9"/>
  <c r="I50" i="9"/>
  <c r="I45" i="9"/>
  <c r="I34" i="9"/>
  <c r="S9" i="10"/>
  <c r="I121" i="10"/>
  <c r="I114" i="10"/>
  <c r="I90" i="10"/>
  <c r="I81" i="10"/>
  <c r="I88" i="10"/>
  <c r="I68" i="10"/>
  <c r="I64" i="10"/>
  <c r="I61" i="10"/>
  <c r="I57" i="10"/>
  <c r="I49" i="10"/>
  <c r="T12" i="11"/>
  <c r="J157" i="11"/>
  <c r="J155" i="11"/>
  <c r="J153" i="11"/>
  <c r="J136" i="11"/>
  <c r="J134" i="11"/>
  <c r="J129" i="11"/>
  <c r="J124" i="11"/>
  <c r="J120" i="11"/>
  <c r="J111" i="11"/>
  <c r="J102" i="11"/>
  <c r="J94" i="11"/>
  <c r="J100" i="11"/>
  <c r="J87" i="11"/>
  <c r="J78" i="11"/>
  <c r="J68" i="11"/>
  <c r="J61" i="11"/>
  <c r="J54" i="11"/>
  <c r="J46" i="11"/>
  <c r="J45" i="11"/>
  <c r="J26" i="11"/>
  <c r="S11" i="12"/>
  <c r="I96" i="12"/>
  <c r="I87" i="12"/>
  <c r="I85" i="12"/>
  <c r="I81" i="12"/>
  <c r="I77" i="12"/>
  <c r="I68" i="12"/>
  <c r="I66" i="12"/>
  <c r="I60" i="12"/>
  <c r="I54" i="12"/>
  <c r="I50" i="12"/>
  <c r="I46" i="12"/>
  <c r="I17" i="12"/>
  <c r="I90" i="13"/>
  <c r="I88" i="13"/>
  <c r="I83" i="13"/>
  <c r="I79" i="13"/>
  <c r="I64" i="13"/>
  <c r="I62" i="13"/>
  <c r="I58" i="13"/>
  <c r="I52" i="13"/>
  <c r="I48" i="13"/>
  <c r="I44" i="13"/>
  <c r="I15" i="13"/>
  <c r="J8" i="15"/>
  <c r="I131" i="17"/>
  <c r="I95" i="17"/>
  <c r="I84" i="17"/>
  <c r="G72" i="17"/>
  <c r="I72" i="17" s="1"/>
  <c r="I29" i="17"/>
  <c r="I8" i="17"/>
  <c r="I52" i="17"/>
  <c r="I118" i="8" l="1"/>
  <c r="I116" i="8"/>
  <c r="I101" i="8"/>
  <c r="I97" i="8"/>
  <c r="I90" i="8"/>
  <c r="I83" i="8"/>
  <c r="I78" i="8"/>
  <c r="I52" i="8"/>
  <c r="I46" i="8"/>
  <c r="I29" i="8"/>
  <c r="I27" i="8"/>
  <c r="I16" i="8"/>
  <c r="I86" i="7"/>
  <c r="I80" i="7"/>
  <c r="I78" i="7"/>
  <c r="I68" i="7"/>
  <c r="I62" i="7"/>
  <c r="I54" i="7"/>
  <c r="I50" i="7"/>
  <c r="I45" i="7"/>
  <c r="I34" i="7"/>
  <c r="S9" i="6"/>
  <c r="I122" i="6"/>
  <c r="I119" i="6"/>
  <c r="I114" i="6"/>
  <c r="I112" i="6"/>
  <c r="I99" i="6"/>
  <c r="I94" i="6"/>
  <c r="I86" i="6"/>
  <c r="I81" i="6"/>
  <c r="I62" i="6"/>
  <c r="I52" i="6"/>
  <c r="I45" i="6"/>
  <c r="I33" i="6"/>
  <c r="I31" i="6"/>
  <c r="I19" i="6"/>
  <c r="J118" i="5"/>
  <c r="J130" i="5"/>
  <c r="J117" i="5"/>
  <c r="J112" i="5"/>
  <c r="J128" i="5"/>
  <c r="J98" i="5"/>
  <c r="J96" i="5"/>
  <c r="J90" i="5"/>
  <c r="J83" i="5"/>
  <c r="J78" i="5"/>
  <c r="J47" i="5"/>
  <c r="J66" i="5"/>
  <c r="J62" i="5"/>
  <c r="J55" i="5"/>
  <c r="J33" i="5"/>
  <c r="J31" i="5"/>
  <c r="U11" i="5"/>
  <c r="J20" i="5"/>
  <c r="T11" i="4"/>
  <c r="J113" i="4"/>
  <c r="J83" i="4"/>
  <c r="J128" i="3"/>
  <c r="J88" i="3"/>
  <c r="J61" i="3"/>
  <c r="J29" i="3"/>
  <c r="J27" i="3"/>
  <c r="J16" i="3"/>
  <c r="G24" i="4" l="1"/>
  <c r="D47" i="4"/>
  <c r="E47" i="4"/>
  <c r="F47" i="4"/>
  <c r="H47" i="4"/>
  <c r="J47" i="4" s="1"/>
  <c r="C66" i="1" l="1"/>
  <c r="F1" i="2"/>
  <c r="D40" i="1"/>
  <c r="D1" i="1"/>
  <c r="K2" i="6" l="1"/>
  <c r="M2" i="5"/>
  <c r="L2" i="3" l="1"/>
  <c r="B2" i="3"/>
  <c r="A136" i="17" l="1"/>
  <c r="A125" i="17"/>
  <c r="A89" i="17"/>
  <c r="A33" i="17"/>
  <c r="A102" i="17"/>
  <c r="A78" i="17"/>
  <c r="A57" i="17"/>
  <c r="A44" i="17"/>
  <c r="A23" i="17"/>
  <c r="A11" i="17"/>
  <c r="A2" i="17"/>
  <c r="G45" i="11" l="1"/>
  <c r="F45" i="11"/>
  <c r="E45" i="11"/>
  <c r="D45" i="11"/>
  <c r="H45" i="11"/>
  <c r="P9" i="3" l="1"/>
  <c r="G53" i="1" l="1"/>
  <c r="D53" i="1"/>
  <c r="D52" i="1"/>
  <c r="D17" i="1"/>
  <c r="D50" i="1"/>
  <c r="G49" i="1"/>
  <c r="D49" i="1"/>
  <c r="G48" i="1"/>
  <c r="F48" i="1"/>
  <c r="D48" i="1"/>
  <c r="G47" i="1"/>
  <c r="D47" i="1"/>
  <c r="G45" i="1"/>
  <c r="D45" i="1"/>
  <c r="F6" i="2"/>
  <c r="G32" i="1"/>
  <c r="F32" i="1"/>
  <c r="D32" i="1"/>
  <c r="G31" i="1"/>
  <c r="F31" i="1"/>
  <c r="D31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D21" i="1"/>
  <c r="G20" i="1"/>
  <c r="D20" i="1"/>
  <c r="D18" i="1"/>
  <c r="F17" i="1"/>
  <c r="F15" i="1"/>
  <c r="D15" i="1"/>
  <c r="D12" i="1"/>
  <c r="F10" i="1"/>
  <c r="D10" i="1"/>
  <c r="D9" i="1"/>
  <c r="D7" i="1"/>
  <c r="E120" i="17" l="1"/>
  <c r="E72" i="17"/>
  <c r="E52" i="17"/>
  <c r="E41" i="17"/>
  <c r="C120" i="17"/>
  <c r="C72" i="17"/>
  <c r="C52" i="17"/>
  <c r="C41" i="17"/>
  <c r="L2" i="4" l="1"/>
  <c r="F24" i="16" l="1"/>
  <c r="F18" i="16"/>
  <c r="F12" i="16"/>
  <c r="F27" i="16" s="1"/>
  <c r="D24" i="16"/>
  <c r="D18" i="16"/>
  <c r="D12" i="16"/>
  <c r="D27" i="16" s="1"/>
  <c r="B2" i="15"/>
  <c r="K2" i="12"/>
  <c r="A2" i="12"/>
  <c r="K2" i="13"/>
  <c r="A2" i="13"/>
  <c r="E88" i="13"/>
  <c r="E83" i="13"/>
  <c r="E79" i="13"/>
  <c r="E62" i="13"/>
  <c r="E58" i="13"/>
  <c r="E52" i="13"/>
  <c r="E48" i="13"/>
  <c r="E44" i="13"/>
  <c r="E32" i="13"/>
  <c r="E25" i="13"/>
  <c r="E15" i="13"/>
  <c r="C88" i="13"/>
  <c r="C83" i="13"/>
  <c r="C79" i="13"/>
  <c r="C62" i="13"/>
  <c r="C58" i="13"/>
  <c r="C52" i="13"/>
  <c r="C48" i="13"/>
  <c r="C44" i="13"/>
  <c r="C32" i="13"/>
  <c r="C25" i="13"/>
  <c r="C15" i="13"/>
  <c r="H8" i="15"/>
  <c r="G8" i="15"/>
  <c r="F20" i="1" s="1"/>
  <c r="F8" i="15"/>
  <c r="E8" i="15"/>
  <c r="E27" i="13" l="1"/>
  <c r="E90" i="13"/>
  <c r="C64" i="13"/>
  <c r="C27" i="13"/>
  <c r="C90" i="13"/>
  <c r="E64" i="13"/>
  <c r="E92" i="13" s="1"/>
  <c r="G28" i="12"/>
  <c r="I28" i="12" s="1"/>
  <c r="C92" i="13" l="1"/>
  <c r="E94" i="12"/>
  <c r="E96" i="12" s="1"/>
  <c r="E85" i="12"/>
  <c r="E81" i="12"/>
  <c r="E77" i="12"/>
  <c r="E87" i="12" s="1"/>
  <c r="E66" i="12"/>
  <c r="E60" i="12"/>
  <c r="E54" i="12"/>
  <c r="E50" i="12"/>
  <c r="E46" i="12"/>
  <c r="E28" i="12"/>
  <c r="E17" i="12"/>
  <c r="C94" i="12"/>
  <c r="C96" i="12" s="1"/>
  <c r="C85" i="12"/>
  <c r="C81" i="12"/>
  <c r="C77" i="12"/>
  <c r="C87" i="12" s="1"/>
  <c r="C66" i="12"/>
  <c r="C60" i="12"/>
  <c r="C54" i="12"/>
  <c r="C50" i="12"/>
  <c r="C46" i="12"/>
  <c r="C28" i="12"/>
  <c r="C17" i="12"/>
  <c r="D17" i="12"/>
  <c r="D28" i="12"/>
  <c r="D46" i="12"/>
  <c r="D50" i="12"/>
  <c r="D54" i="12"/>
  <c r="D60" i="12"/>
  <c r="D66" i="12"/>
  <c r="D77" i="12"/>
  <c r="D81" i="12"/>
  <c r="D85" i="12"/>
  <c r="D94" i="12"/>
  <c r="D96" i="12" s="1"/>
  <c r="C68" i="12" l="1"/>
  <c r="E68" i="12"/>
  <c r="E30" i="12"/>
  <c r="C30" i="12"/>
  <c r="D30" i="12"/>
  <c r="D87" i="12"/>
  <c r="D68" i="12"/>
  <c r="C98" i="12" l="1"/>
  <c r="E98" i="12"/>
  <c r="D98" i="12"/>
  <c r="E120" i="11" l="1"/>
  <c r="G54" i="11"/>
  <c r="F54" i="11"/>
  <c r="E54" i="11"/>
  <c r="D54" i="11"/>
  <c r="H54" i="11" l="1"/>
  <c r="L2" i="11"/>
  <c r="B2" i="11"/>
  <c r="F153" i="11"/>
  <c r="F155" i="11" s="1"/>
  <c r="F134" i="11"/>
  <c r="F129" i="11"/>
  <c r="F124" i="11"/>
  <c r="F120" i="11"/>
  <c r="F111" i="11"/>
  <c r="F100" i="11"/>
  <c r="F94" i="11"/>
  <c r="F87" i="11"/>
  <c r="F78" i="11"/>
  <c r="F68" i="11"/>
  <c r="F61" i="11"/>
  <c r="F26" i="11"/>
  <c r="D153" i="11"/>
  <c r="D155" i="11" s="1"/>
  <c r="D134" i="11"/>
  <c r="D129" i="11"/>
  <c r="D124" i="11"/>
  <c r="D120" i="11"/>
  <c r="D111" i="11"/>
  <c r="D100" i="11"/>
  <c r="D94" i="11"/>
  <c r="D87" i="11"/>
  <c r="D78" i="11"/>
  <c r="D68" i="11"/>
  <c r="D61" i="11"/>
  <c r="D26" i="11"/>
  <c r="P12" i="11"/>
  <c r="N12" i="11"/>
  <c r="K2" i="10"/>
  <c r="A2" i="10"/>
  <c r="O9" i="10"/>
  <c r="M9" i="10"/>
  <c r="E119" i="10"/>
  <c r="E121" i="10" s="1"/>
  <c r="E112" i="10"/>
  <c r="E99" i="10"/>
  <c r="E88" i="10"/>
  <c r="E81" i="10"/>
  <c r="E68" i="10"/>
  <c r="E64" i="10"/>
  <c r="E61" i="10"/>
  <c r="E57" i="10"/>
  <c r="E49" i="10"/>
  <c r="E27" i="10"/>
  <c r="E15" i="10"/>
  <c r="E29" i="10" s="1"/>
  <c r="C119" i="10"/>
  <c r="C121" i="10" s="1"/>
  <c r="C112" i="10"/>
  <c r="C99" i="10"/>
  <c r="C114" i="10" s="1"/>
  <c r="C88" i="10"/>
  <c r="C81" i="10"/>
  <c r="C68" i="10"/>
  <c r="C64" i="10"/>
  <c r="C61" i="10"/>
  <c r="C57" i="10"/>
  <c r="C49" i="10"/>
  <c r="C27" i="10"/>
  <c r="C15" i="10"/>
  <c r="E113" i="9"/>
  <c r="E99" i="9"/>
  <c r="E94" i="9"/>
  <c r="E82" i="9"/>
  <c r="E60" i="9"/>
  <c r="E54" i="9"/>
  <c r="E50" i="9"/>
  <c r="E45" i="9"/>
  <c r="E34" i="9"/>
  <c r="E27" i="9"/>
  <c r="E16" i="9"/>
  <c r="C113" i="9"/>
  <c r="C99" i="9"/>
  <c r="C94" i="9"/>
  <c r="C82" i="9"/>
  <c r="C60" i="9"/>
  <c r="C54" i="9"/>
  <c r="C50" i="9"/>
  <c r="C45" i="9"/>
  <c r="C34" i="9"/>
  <c r="C27" i="9"/>
  <c r="C16" i="9"/>
  <c r="O9" i="9"/>
  <c r="M9" i="9"/>
  <c r="K2" i="9"/>
  <c r="A2" i="9"/>
  <c r="D46" i="11" l="1"/>
  <c r="D136" i="11"/>
  <c r="F102" i="11"/>
  <c r="D102" i="11"/>
  <c r="F46" i="11"/>
  <c r="F136" i="11"/>
  <c r="C29" i="10"/>
  <c r="E114" i="10"/>
  <c r="C90" i="10"/>
  <c r="C123" i="10" s="1"/>
  <c r="E90" i="10"/>
  <c r="C29" i="9"/>
  <c r="E29" i="9"/>
  <c r="E101" i="9"/>
  <c r="E84" i="9"/>
  <c r="C84" i="9"/>
  <c r="C101" i="9"/>
  <c r="A2" i="7"/>
  <c r="A2" i="8"/>
  <c r="E124" i="8"/>
  <c r="E116" i="8"/>
  <c r="E111" i="8"/>
  <c r="E101" i="8"/>
  <c r="E97" i="8"/>
  <c r="E90" i="8"/>
  <c r="E83" i="8"/>
  <c r="E78" i="8"/>
  <c r="E64" i="8"/>
  <c r="E52" i="8"/>
  <c r="E46" i="8"/>
  <c r="E27" i="8"/>
  <c r="E16" i="8"/>
  <c r="C124" i="8"/>
  <c r="C116" i="8"/>
  <c r="C111" i="8"/>
  <c r="C101" i="8"/>
  <c r="C97" i="8"/>
  <c r="C90" i="8"/>
  <c r="C83" i="8"/>
  <c r="C78" i="8"/>
  <c r="C64" i="8"/>
  <c r="C52" i="8"/>
  <c r="C46" i="8"/>
  <c r="C27" i="8"/>
  <c r="C16" i="8"/>
  <c r="D157" i="11" l="1"/>
  <c r="F157" i="11"/>
  <c r="E123" i="10"/>
  <c r="E115" i="9"/>
  <c r="C115" i="9"/>
  <c r="C85" i="8"/>
  <c r="E85" i="8"/>
  <c r="E118" i="8"/>
  <c r="E29" i="8"/>
  <c r="C29" i="8"/>
  <c r="C118" i="8"/>
  <c r="C126" i="8" s="1"/>
  <c r="E126" i="8" l="1"/>
  <c r="E86" i="7"/>
  <c r="E78" i="7"/>
  <c r="E80" i="7" s="1"/>
  <c r="E66" i="7"/>
  <c r="E62" i="7"/>
  <c r="E54" i="7"/>
  <c r="E50" i="7"/>
  <c r="E45" i="7"/>
  <c r="E34" i="7"/>
  <c r="E27" i="7"/>
  <c r="E17" i="7"/>
  <c r="C86" i="7"/>
  <c r="C78" i="7"/>
  <c r="C80" i="7" s="1"/>
  <c r="C66" i="7"/>
  <c r="C62" i="7"/>
  <c r="C54" i="7"/>
  <c r="C50" i="7"/>
  <c r="C45" i="7"/>
  <c r="C34" i="7"/>
  <c r="C27" i="7"/>
  <c r="C17" i="7"/>
  <c r="C68" i="7" l="1"/>
  <c r="E68" i="7"/>
  <c r="C28" i="7"/>
  <c r="C88" i="7" s="1"/>
  <c r="E28" i="7"/>
  <c r="A2" i="6"/>
  <c r="O9" i="6"/>
  <c r="M9" i="6"/>
  <c r="E122" i="6"/>
  <c r="E112" i="6"/>
  <c r="E99" i="6"/>
  <c r="E94" i="6"/>
  <c r="E86" i="6"/>
  <c r="E81" i="6"/>
  <c r="E67" i="6"/>
  <c r="E62" i="6"/>
  <c r="E57" i="6"/>
  <c r="E52" i="6"/>
  <c r="E45" i="6"/>
  <c r="E31" i="6"/>
  <c r="E19" i="6"/>
  <c r="C122" i="6"/>
  <c r="C112" i="6"/>
  <c r="C99" i="6"/>
  <c r="C94" i="6"/>
  <c r="C86" i="6"/>
  <c r="C81" i="6"/>
  <c r="C67" i="6"/>
  <c r="C62" i="6"/>
  <c r="C57" i="6"/>
  <c r="C52" i="6"/>
  <c r="C45" i="6"/>
  <c r="C31" i="6"/>
  <c r="C19" i="6"/>
  <c r="E62" i="5"/>
  <c r="O11" i="5"/>
  <c r="B2" i="5"/>
  <c r="F128" i="5"/>
  <c r="F117" i="5"/>
  <c r="F112" i="5"/>
  <c r="F118" i="5" s="1"/>
  <c r="F96" i="5"/>
  <c r="F90" i="5"/>
  <c r="F83" i="5"/>
  <c r="F78" i="5"/>
  <c r="F66" i="5"/>
  <c r="F62" i="5"/>
  <c r="F55" i="5"/>
  <c r="F47" i="5"/>
  <c r="F31" i="5"/>
  <c r="F20" i="5"/>
  <c r="D128" i="5"/>
  <c r="D117" i="5"/>
  <c r="D112" i="5"/>
  <c r="D96" i="5"/>
  <c r="D90" i="5"/>
  <c r="D83" i="5"/>
  <c r="D78" i="5"/>
  <c r="D66" i="5"/>
  <c r="D62" i="5"/>
  <c r="D55" i="5"/>
  <c r="D47" i="5"/>
  <c r="D31" i="5"/>
  <c r="D20" i="5"/>
  <c r="E88" i="7" l="1"/>
  <c r="E33" i="6"/>
  <c r="E114" i="6"/>
  <c r="E88" i="6"/>
  <c r="E124" i="6" s="1"/>
  <c r="C114" i="6"/>
  <c r="C33" i="6"/>
  <c r="C88" i="6"/>
  <c r="D98" i="5"/>
  <c r="F33" i="5"/>
  <c r="D118" i="5"/>
  <c r="F98" i="5"/>
  <c r="D33" i="5"/>
  <c r="G47" i="4"/>
  <c r="B2" i="4"/>
  <c r="H56" i="4"/>
  <c r="G56" i="4"/>
  <c r="F56" i="4"/>
  <c r="E56" i="4"/>
  <c r="D56" i="4"/>
  <c r="C124" i="6" l="1"/>
  <c r="D130" i="5"/>
  <c r="F130" i="5"/>
  <c r="T7" i="14"/>
  <c r="B2" i="14"/>
  <c r="F112" i="14"/>
  <c r="F114" i="14" s="1"/>
  <c r="F95" i="14"/>
  <c r="F91" i="14"/>
  <c r="F86" i="14"/>
  <c r="F77" i="14"/>
  <c r="F68" i="14"/>
  <c r="F62" i="14"/>
  <c r="F55" i="14"/>
  <c r="F51" i="14"/>
  <c r="F46" i="14"/>
  <c r="F34" i="14"/>
  <c r="F27" i="14"/>
  <c r="F16" i="14"/>
  <c r="E112" i="14"/>
  <c r="E114" i="14" s="1"/>
  <c r="D112" i="14"/>
  <c r="D114" i="14" s="1"/>
  <c r="E95" i="14"/>
  <c r="D95" i="14"/>
  <c r="E91" i="14"/>
  <c r="D91" i="14"/>
  <c r="E86" i="14"/>
  <c r="D86" i="14"/>
  <c r="E77" i="14"/>
  <c r="D77" i="14"/>
  <c r="E68" i="14"/>
  <c r="D68" i="14"/>
  <c r="E62" i="14"/>
  <c r="D62" i="14"/>
  <c r="E55" i="14"/>
  <c r="D55" i="14"/>
  <c r="E51" i="14"/>
  <c r="D51" i="14"/>
  <c r="E46" i="14"/>
  <c r="D46" i="14"/>
  <c r="E34" i="14"/>
  <c r="D34" i="14"/>
  <c r="E27" i="14"/>
  <c r="D27" i="14"/>
  <c r="E16" i="14"/>
  <c r="D16" i="14"/>
  <c r="E98" i="14" l="1"/>
  <c r="F29" i="14"/>
  <c r="F98" i="14"/>
  <c r="D79" i="14"/>
  <c r="F79" i="14"/>
  <c r="D29" i="14"/>
  <c r="E79" i="14"/>
  <c r="D98" i="14"/>
  <c r="E29" i="14"/>
  <c r="F116" i="14" l="1"/>
  <c r="E116" i="14"/>
  <c r="D19" i="1" s="1"/>
  <c r="D116" i="14"/>
  <c r="P9" i="4"/>
  <c r="N9" i="4"/>
  <c r="F148" i="4"/>
  <c r="F133" i="4"/>
  <c r="F129" i="4"/>
  <c r="F126" i="4"/>
  <c r="F118" i="4"/>
  <c r="F111" i="4"/>
  <c r="F97" i="4"/>
  <c r="F91" i="4"/>
  <c r="F83" i="4"/>
  <c r="F79" i="4"/>
  <c r="F68" i="4"/>
  <c r="F63" i="4"/>
  <c r="F24" i="4"/>
  <c r="D148" i="4"/>
  <c r="D133" i="4"/>
  <c r="D129" i="4"/>
  <c r="D126" i="4"/>
  <c r="D118" i="4"/>
  <c r="D111" i="4"/>
  <c r="D97" i="4"/>
  <c r="D91" i="4"/>
  <c r="D83" i="4"/>
  <c r="D79" i="4"/>
  <c r="D68" i="4"/>
  <c r="D63" i="4"/>
  <c r="D24" i="4"/>
  <c r="F126" i="3"/>
  <c r="R9" i="3"/>
  <c r="F116" i="3"/>
  <c r="F111" i="3"/>
  <c r="F100" i="3"/>
  <c r="F93" i="3"/>
  <c r="F86" i="3"/>
  <c r="F80" i="3"/>
  <c r="F66" i="3"/>
  <c r="F61" i="3"/>
  <c r="F56" i="3"/>
  <c r="F51" i="3"/>
  <c r="F45" i="3"/>
  <c r="F27" i="3"/>
  <c r="F16" i="3"/>
  <c r="I47" i="1"/>
  <c r="I48" i="1"/>
  <c r="I49" i="1"/>
  <c r="I53" i="1"/>
  <c r="I55" i="1"/>
  <c r="I45" i="1"/>
  <c r="I13" i="1"/>
  <c r="I20" i="1"/>
  <c r="I21" i="1"/>
  <c r="I22" i="1"/>
  <c r="I23" i="1"/>
  <c r="I24" i="1"/>
  <c r="I25" i="1"/>
  <c r="I26" i="1"/>
  <c r="I27" i="1"/>
  <c r="I28" i="1"/>
  <c r="I29" i="1"/>
  <c r="I31" i="1"/>
  <c r="I32" i="1"/>
  <c r="F135" i="4" l="1"/>
  <c r="F113" i="4"/>
  <c r="D113" i="4"/>
  <c r="D135" i="4"/>
  <c r="T9" i="3"/>
  <c r="F118" i="3"/>
  <c r="F29" i="3"/>
  <c r="F88" i="3"/>
  <c r="G120" i="17"/>
  <c r="I120" i="17" s="1"/>
  <c r="F120" i="17"/>
  <c r="F30" i="1" s="1"/>
  <c r="D120" i="17"/>
  <c r="F72" i="17"/>
  <c r="D72" i="17"/>
  <c r="G52" i="17"/>
  <c r="F52" i="17"/>
  <c r="D52" i="17"/>
  <c r="G41" i="17"/>
  <c r="F41" i="17"/>
  <c r="D41" i="17"/>
  <c r="G30" i="1" l="1"/>
  <c r="I30" i="1" s="1"/>
  <c r="F128" i="3"/>
  <c r="H24" i="16"/>
  <c r="G24" i="16"/>
  <c r="E24" i="16"/>
  <c r="H18" i="16"/>
  <c r="G18" i="16"/>
  <c r="E18" i="16"/>
  <c r="H12" i="16"/>
  <c r="G12" i="16"/>
  <c r="E12" i="16"/>
  <c r="G27" i="16" l="1"/>
  <c r="F21" i="1" s="1"/>
  <c r="H27" i="16"/>
  <c r="E27" i="16"/>
  <c r="H112" i="14" l="1"/>
  <c r="H114" i="14" s="1"/>
  <c r="G112" i="14"/>
  <c r="G114" i="14" s="1"/>
  <c r="H95" i="14"/>
  <c r="J95" i="14" s="1"/>
  <c r="G95" i="14"/>
  <c r="H91" i="14"/>
  <c r="J91" i="14" s="1"/>
  <c r="G91" i="14"/>
  <c r="H86" i="14"/>
  <c r="J86" i="14" s="1"/>
  <c r="G86" i="14"/>
  <c r="H77" i="14"/>
  <c r="J77" i="14" s="1"/>
  <c r="G77" i="14"/>
  <c r="H68" i="14"/>
  <c r="J68" i="14" s="1"/>
  <c r="G68" i="14"/>
  <c r="H62" i="14"/>
  <c r="J62" i="14" s="1"/>
  <c r="G62" i="14"/>
  <c r="H55" i="14"/>
  <c r="G55" i="14"/>
  <c r="H51" i="14"/>
  <c r="J51" i="14" s="1"/>
  <c r="G51" i="14"/>
  <c r="H46" i="14"/>
  <c r="J46" i="14" s="1"/>
  <c r="G46" i="14"/>
  <c r="H34" i="14"/>
  <c r="J34" i="14" s="1"/>
  <c r="G34" i="14"/>
  <c r="H27" i="14"/>
  <c r="J27" i="14" s="1"/>
  <c r="G27" i="14"/>
  <c r="H16" i="14"/>
  <c r="J16" i="14" s="1"/>
  <c r="G16" i="14"/>
  <c r="R9" i="14"/>
  <c r="Q9" i="14"/>
  <c r="F54" i="1" s="1"/>
  <c r="P9" i="14"/>
  <c r="O9" i="14"/>
  <c r="D54" i="1" s="1"/>
  <c r="N9" i="14"/>
  <c r="G98" i="14" l="1"/>
  <c r="G54" i="1"/>
  <c r="I54" i="1" s="1"/>
  <c r="T9" i="14"/>
  <c r="D125" i="14"/>
  <c r="J114" i="14"/>
  <c r="G79" i="14"/>
  <c r="H79" i="14"/>
  <c r="H98" i="14"/>
  <c r="J98" i="14" s="1"/>
  <c r="G29" i="14"/>
  <c r="H29" i="14"/>
  <c r="D123" i="14" l="1"/>
  <c r="J79" i="14"/>
  <c r="D122" i="14"/>
  <c r="J29" i="14"/>
  <c r="G116" i="14"/>
  <c r="F19" i="1" s="1"/>
  <c r="D124" i="14"/>
  <c r="H116" i="14"/>
  <c r="G19" i="1" l="1"/>
  <c r="I19" i="1" s="1"/>
  <c r="J116" i="14"/>
  <c r="D127" i="14"/>
  <c r="H127" i="14"/>
  <c r="G88" i="13" l="1"/>
  <c r="F88" i="13"/>
  <c r="D88" i="13"/>
  <c r="G83" i="13"/>
  <c r="F83" i="13"/>
  <c r="D83" i="13"/>
  <c r="G79" i="13"/>
  <c r="F79" i="13"/>
  <c r="D79" i="13"/>
  <c r="G62" i="13"/>
  <c r="F62" i="13"/>
  <c r="D62" i="13"/>
  <c r="G58" i="13"/>
  <c r="F58" i="13"/>
  <c r="D58" i="13"/>
  <c r="G52" i="13"/>
  <c r="F52" i="13"/>
  <c r="D52" i="13"/>
  <c r="G48" i="13"/>
  <c r="F48" i="13"/>
  <c r="D48" i="13"/>
  <c r="G44" i="13"/>
  <c r="F44" i="13"/>
  <c r="D44" i="13"/>
  <c r="G32" i="13"/>
  <c r="F32" i="13"/>
  <c r="D32" i="13"/>
  <c r="G25" i="13"/>
  <c r="I25" i="13" s="1"/>
  <c r="F25" i="13"/>
  <c r="D25" i="13"/>
  <c r="G15" i="13"/>
  <c r="F15" i="13"/>
  <c r="D15" i="13"/>
  <c r="Q9" i="13"/>
  <c r="P9" i="13"/>
  <c r="F53" i="1" s="1"/>
  <c r="O9" i="13"/>
  <c r="N9" i="13"/>
  <c r="M9" i="13"/>
  <c r="G90" i="13" l="1"/>
  <c r="C98" i="13" s="1"/>
  <c r="G64" i="13"/>
  <c r="C97" i="13" s="1"/>
  <c r="F90" i="13"/>
  <c r="D90" i="13"/>
  <c r="F64" i="13"/>
  <c r="D64" i="13"/>
  <c r="F27" i="13"/>
  <c r="D27" i="13"/>
  <c r="G27" i="13"/>
  <c r="C96" i="13" l="1"/>
  <c r="I27" i="13"/>
  <c r="C101" i="13"/>
  <c r="F92" i="13"/>
  <c r="F18" i="1" s="1"/>
  <c r="D92" i="13"/>
  <c r="G92" i="13"/>
  <c r="G18" i="1" l="1"/>
  <c r="I18" i="1" s="1"/>
  <c r="I92" i="13"/>
  <c r="G101" i="13"/>
  <c r="G94" i="12" l="1"/>
  <c r="G96" i="12" s="1"/>
  <c r="C112" i="12" s="1"/>
  <c r="F94" i="12"/>
  <c r="F96" i="12" s="1"/>
  <c r="G85" i="12"/>
  <c r="F85" i="12"/>
  <c r="G81" i="12"/>
  <c r="F81" i="12"/>
  <c r="G77" i="12"/>
  <c r="F77" i="12"/>
  <c r="G66" i="12"/>
  <c r="F66" i="12"/>
  <c r="G60" i="12"/>
  <c r="F60" i="12"/>
  <c r="G54" i="12"/>
  <c r="F54" i="12"/>
  <c r="G50" i="12"/>
  <c r="F50" i="12"/>
  <c r="G46" i="12"/>
  <c r="F46" i="12"/>
  <c r="F28" i="12"/>
  <c r="G17" i="12"/>
  <c r="F17" i="12"/>
  <c r="Q9" i="12"/>
  <c r="Q11" i="12" s="1"/>
  <c r="G52" i="1" s="1"/>
  <c r="I52" i="1" s="1"/>
  <c r="P9" i="12"/>
  <c r="P11" i="12" s="1"/>
  <c r="F52" i="1" s="1"/>
  <c r="O9" i="12"/>
  <c r="O11" i="12" s="1"/>
  <c r="N9" i="12"/>
  <c r="N11" i="12" s="1"/>
  <c r="M9" i="12"/>
  <c r="M11" i="12" s="1"/>
  <c r="G68" i="12" l="1"/>
  <c r="C110" i="12" s="1"/>
  <c r="F87" i="12"/>
  <c r="F68" i="12"/>
  <c r="G87" i="12"/>
  <c r="G30" i="12"/>
  <c r="I30" i="12" s="1"/>
  <c r="F30" i="12"/>
  <c r="C109" i="12" l="1"/>
  <c r="C111" i="12"/>
  <c r="F98" i="12"/>
  <c r="G98" i="12"/>
  <c r="I98" i="12" s="1"/>
  <c r="G17" i="1" l="1"/>
  <c r="I17" i="1" s="1"/>
  <c r="C114" i="12"/>
  <c r="G114" i="12"/>
  <c r="H153" i="11"/>
  <c r="G153" i="11"/>
  <c r="G155" i="11" s="1"/>
  <c r="E153" i="11"/>
  <c r="E155" i="11" s="1"/>
  <c r="H134" i="11"/>
  <c r="G134" i="11"/>
  <c r="E134" i="11"/>
  <c r="H129" i="11"/>
  <c r="G129" i="11"/>
  <c r="E129" i="11"/>
  <c r="H124" i="11"/>
  <c r="G124" i="11"/>
  <c r="E124" i="11"/>
  <c r="H120" i="11"/>
  <c r="G120" i="11"/>
  <c r="H111" i="11"/>
  <c r="G111" i="11"/>
  <c r="E111" i="11"/>
  <c r="H100" i="11"/>
  <c r="G100" i="11"/>
  <c r="E100" i="11"/>
  <c r="H94" i="11"/>
  <c r="G94" i="11"/>
  <c r="E94" i="11"/>
  <c r="H87" i="11"/>
  <c r="G87" i="11"/>
  <c r="E87" i="11"/>
  <c r="H78" i="11"/>
  <c r="G78" i="11"/>
  <c r="E78" i="11"/>
  <c r="H68" i="11"/>
  <c r="G68" i="11"/>
  <c r="E68" i="11"/>
  <c r="H61" i="11"/>
  <c r="G61" i="11"/>
  <c r="E61" i="11"/>
  <c r="H26" i="11"/>
  <c r="G26" i="11"/>
  <c r="E26" i="11"/>
  <c r="R12" i="11"/>
  <c r="G51" i="1" s="1"/>
  <c r="I51" i="1" s="1"/>
  <c r="Q12" i="11"/>
  <c r="F51" i="1" s="1"/>
  <c r="O12" i="11"/>
  <c r="D51" i="1" s="1"/>
  <c r="E136" i="11" l="1"/>
  <c r="H102" i="11"/>
  <c r="D164" i="11" s="1"/>
  <c r="G46" i="11"/>
  <c r="E46" i="11"/>
  <c r="G136" i="11"/>
  <c r="G102" i="11"/>
  <c r="E102" i="11"/>
  <c r="H46" i="11"/>
  <c r="D163" i="11" s="1"/>
  <c r="H136" i="11"/>
  <c r="D165" i="11" s="1"/>
  <c r="H155" i="11"/>
  <c r="D166" i="11" s="1"/>
  <c r="E157" i="11" l="1"/>
  <c r="D16" i="1" s="1"/>
  <c r="G157" i="11"/>
  <c r="F16" i="1" s="1"/>
  <c r="D168" i="11"/>
  <c r="H157" i="11"/>
  <c r="G16" i="1" s="1"/>
  <c r="I16" i="1" s="1"/>
  <c r="H168" i="11" l="1"/>
  <c r="G119" i="10" l="1"/>
  <c r="G121" i="10" s="1"/>
  <c r="C131" i="10" s="1"/>
  <c r="F119" i="10"/>
  <c r="F121" i="10" s="1"/>
  <c r="D119" i="10"/>
  <c r="D121" i="10" s="1"/>
  <c r="G112" i="10"/>
  <c r="F112" i="10"/>
  <c r="D112" i="10"/>
  <c r="G99" i="10"/>
  <c r="F99" i="10"/>
  <c r="F114" i="10" s="1"/>
  <c r="D99" i="10"/>
  <c r="G88" i="10"/>
  <c r="F88" i="10"/>
  <c r="D88" i="10"/>
  <c r="G81" i="10"/>
  <c r="F81" i="10"/>
  <c r="D81" i="10"/>
  <c r="G68" i="10"/>
  <c r="F68" i="10"/>
  <c r="D68" i="10"/>
  <c r="G64" i="10"/>
  <c r="F64" i="10"/>
  <c r="D64" i="10"/>
  <c r="G61" i="10"/>
  <c r="F61" i="10"/>
  <c r="D61" i="10"/>
  <c r="G57" i="10"/>
  <c r="F57" i="10"/>
  <c r="D57" i="10"/>
  <c r="G49" i="10"/>
  <c r="F49" i="10"/>
  <c r="D49" i="10"/>
  <c r="G27" i="10"/>
  <c r="I27" i="10" s="1"/>
  <c r="F27" i="10"/>
  <c r="D27" i="10"/>
  <c r="G15" i="10"/>
  <c r="F15" i="10"/>
  <c r="D15" i="10"/>
  <c r="Q9" i="10"/>
  <c r="P9" i="10"/>
  <c r="F50" i="1" s="1"/>
  <c r="N9" i="10"/>
  <c r="G50" i="1" l="1"/>
  <c r="F29" i="10"/>
  <c r="G114" i="10"/>
  <c r="C130" i="10" s="1"/>
  <c r="D114" i="10"/>
  <c r="F90" i="10"/>
  <c r="D90" i="10"/>
  <c r="G29" i="10"/>
  <c r="D29" i="10"/>
  <c r="G90" i="10"/>
  <c r="C129" i="10" s="1"/>
  <c r="C128" i="10" l="1"/>
  <c r="I29" i="10"/>
  <c r="I50" i="1"/>
  <c r="C133" i="10"/>
  <c r="F123" i="10"/>
  <c r="D123" i="10"/>
  <c r="G123" i="10"/>
  <c r="G15" i="1" l="1"/>
  <c r="I15" i="1" s="1"/>
  <c r="I123" i="10"/>
  <c r="G133" i="10"/>
  <c r="G113" i="9" l="1"/>
  <c r="F113" i="9"/>
  <c r="D113" i="9"/>
  <c r="G99" i="9"/>
  <c r="F99" i="9"/>
  <c r="D99" i="9"/>
  <c r="G94" i="9"/>
  <c r="F94" i="9"/>
  <c r="D94" i="9"/>
  <c r="G82" i="9"/>
  <c r="F82" i="9"/>
  <c r="D82" i="9"/>
  <c r="G60" i="9"/>
  <c r="F60" i="9"/>
  <c r="D60" i="9"/>
  <c r="G54" i="9"/>
  <c r="F54" i="9"/>
  <c r="D54" i="9"/>
  <c r="G50" i="9"/>
  <c r="F50" i="9"/>
  <c r="D50" i="9"/>
  <c r="G45" i="9"/>
  <c r="F45" i="9"/>
  <c r="D45" i="9"/>
  <c r="G34" i="9"/>
  <c r="F34" i="9"/>
  <c r="D34" i="9"/>
  <c r="G27" i="9"/>
  <c r="I27" i="9" s="1"/>
  <c r="F27" i="9"/>
  <c r="D27" i="9"/>
  <c r="G16" i="9"/>
  <c r="F16" i="9"/>
  <c r="D16" i="9"/>
  <c r="Q9" i="9"/>
  <c r="P9" i="9"/>
  <c r="F49" i="1" s="1"/>
  <c r="N9" i="9"/>
  <c r="G84" i="9" l="1"/>
  <c r="F101" i="9"/>
  <c r="C121" i="9"/>
  <c r="D101" i="9"/>
  <c r="D29" i="9"/>
  <c r="F29" i="9"/>
  <c r="F84" i="9"/>
  <c r="D84" i="9"/>
  <c r="G29" i="9"/>
  <c r="I29" i="9" s="1"/>
  <c r="G101" i="9"/>
  <c r="C120" i="9" s="1"/>
  <c r="C119" i="9" l="1"/>
  <c r="I84" i="9"/>
  <c r="C118" i="9"/>
  <c r="C123" i="9" s="1"/>
  <c r="D115" i="9"/>
  <c r="D14" i="1" s="1"/>
  <c r="F115" i="9"/>
  <c r="F14" i="1" s="1"/>
  <c r="G115" i="9"/>
  <c r="I115" i="9" s="1"/>
  <c r="G14" i="1" l="1"/>
  <c r="I14" i="1" s="1"/>
  <c r="G123" i="9"/>
  <c r="G124" i="8"/>
  <c r="F124" i="8"/>
  <c r="D124" i="8"/>
  <c r="G116" i="8"/>
  <c r="F116" i="8"/>
  <c r="D116" i="8"/>
  <c r="G111" i="8"/>
  <c r="F111" i="8"/>
  <c r="D111" i="8"/>
  <c r="G101" i="8"/>
  <c r="F101" i="8"/>
  <c r="D101" i="8"/>
  <c r="G97" i="8"/>
  <c r="F97" i="8"/>
  <c r="D97" i="8"/>
  <c r="G90" i="8"/>
  <c r="F90" i="8"/>
  <c r="D90" i="8"/>
  <c r="G83" i="8"/>
  <c r="F83" i="8"/>
  <c r="D83" i="8"/>
  <c r="G78" i="8"/>
  <c r="F78" i="8"/>
  <c r="D78" i="8"/>
  <c r="G64" i="8"/>
  <c r="I64" i="8" s="1"/>
  <c r="F64" i="8"/>
  <c r="D64" i="8"/>
  <c r="G52" i="8"/>
  <c r="F52" i="8"/>
  <c r="D52" i="8"/>
  <c r="G46" i="8"/>
  <c r="F46" i="8"/>
  <c r="D46" i="8"/>
  <c r="G27" i="8"/>
  <c r="F27" i="8"/>
  <c r="D27" i="8"/>
  <c r="G16" i="8"/>
  <c r="F16" i="8"/>
  <c r="D16" i="8"/>
  <c r="G85" i="8" l="1"/>
  <c r="D85" i="8"/>
  <c r="F85" i="8"/>
  <c r="C133" i="8"/>
  <c r="D118" i="8"/>
  <c r="F118" i="8"/>
  <c r="F29" i="8"/>
  <c r="D29" i="8"/>
  <c r="G118" i="8"/>
  <c r="C132" i="8" s="1"/>
  <c r="G29" i="8"/>
  <c r="C130" i="8" s="1"/>
  <c r="C131" i="8" l="1"/>
  <c r="I85" i="8"/>
  <c r="D126" i="8"/>
  <c r="C135" i="8"/>
  <c r="F126" i="8"/>
  <c r="F12" i="1" s="1"/>
  <c r="G126" i="8"/>
  <c r="G12" i="1" l="1"/>
  <c r="I12" i="1" s="1"/>
  <c r="I126" i="8"/>
  <c r="G135" i="8"/>
  <c r="G86" i="7" l="1"/>
  <c r="F86" i="7"/>
  <c r="D86" i="7"/>
  <c r="G78" i="7"/>
  <c r="F78" i="7"/>
  <c r="F80" i="7" s="1"/>
  <c r="D78" i="7"/>
  <c r="D80" i="7" s="1"/>
  <c r="G66" i="7"/>
  <c r="F66" i="7"/>
  <c r="D66" i="7"/>
  <c r="G62" i="7"/>
  <c r="F62" i="7"/>
  <c r="D62" i="7"/>
  <c r="G54" i="7"/>
  <c r="F54" i="7"/>
  <c r="D54" i="7"/>
  <c r="G50" i="7"/>
  <c r="F50" i="7"/>
  <c r="D50" i="7"/>
  <c r="G45" i="7"/>
  <c r="F45" i="7"/>
  <c r="D45" i="7"/>
  <c r="G34" i="7"/>
  <c r="F34" i="7"/>
  <c r="D34" i="7"/>
  <c r="D68" i="7" s="1"/>
  <c r="G27" i="7"/>
  <c r="I27" i="7" s="1"/>
  <c r="F27" i="7"/>
  <c r="D27" i="7"/>
  <c r="G17" i="7"/>
  <c r="I17" i="7" s="1"/>
  <c r="F17" i="7"/>
  <c r="D17" i="7"/>
  <c r="F68" i="7" l="1"/>
  <c r="G68" i="7"/>
  <c r="C96" i="7"/>
  <c r="G80" i="7"/>
  <c r="F28" i="7"/>
  <c r="G28" i="7"/>
  <c r="I28" i="7" s="1"/>
  <c r="D28" i="7"/>
  <c r="C94" i="7"/>
  <c r="D88" i="7" l="1"/>
  <c r="D11" i="1" s="1"/>
  <c r="C95" i="7"/>
  <c r="C93" i="7"/>
  <c r="C98" i="7" s="1"/>
  <c r="F88" i="7"/>
  <c r="F11" i="1" s="1"/>
  <c r="G88" i="7"/>
  <c r="G11" i="1" l="1"/>
  <c r="I11" i="1" s="1"/>
  <c r="I88" i="7"/>
  <c r="G98" i="7"/>
  <c r="G122" i="6" l="1"/>
  <c r="F122" i="6"/>
  <c r="D122" i="6"/>
  <c r="G112" i="6"/>
  <c r="F112" i="6"/>
  <c r="D112" i="6"/>
  <c r="G99" i="6"/>
  <c r="F99" i="6"/>
  <c r="D99" i="6"/>
  <c r="G94" i="6"/>
  <c r="F94" i="6"/>
  <c r="F114" i="6" s="1"/>
  <c r="D94" i="6"/>
  <c r="G86" i="6"/>
  <c r="F86" i="6"/>
  <c r="D86" i="6"/>
  <c r="G81" i="6"/>
  <c r="F81" i="6"/>
  <c r="D81" i="6"/>
  <c r="G67" i="6"/>
  <c r="I67" i="6" s="1"/>
  <c r="F67" i="6"/>
  <c r="D67" i="6"/>
  <c r="G62" i="6"/>
  <c r="F62" i="6"/>
  <c r="D62" i="6"/>
  <c r="G57" i="6"/>
  <c r="F57" i="6"/>
  <c r="D57" i="6"/>
  <c r="G52" i="6"/>
  <c r="F52" i="6"/>
  <c r="D52" i="6"/>
  <c r="G45" i="6"/>
  <c r="F45" i="6"/>
  <c r="D45" i="6"/>
  <c r="G31" i="6"/>
  <c r="F31" i="6"/>
  <c r="D31" i="6"/>
  <c r="G19" i="6"/>
  <c r="F19" i="6"/>
  <c r="D19" i="6"/>
  <c r="Q9" i="6"/>
  <c r="P9" i="6"/>
  <c r="N9" i="6"/>
  <c r="C132" i="6" l="1"/>
  <c r="F33" i="6"/>
  <c r="D88" i="6"/>
  <c r="D114" i="6"/>
  <c r="F88" i="6"/>
  <c r="D33" i="6"/>
  <c r="G88" i="6"/>
  <c r="G114" i="6"/>
  <c r="C131" i="6" s="1"/>
  <c r="G33" i="6"/>
  <c r="C129" i="6" s="1"/>
  <c r="C130" i="6" l="1"/>
  <c r="C134" i="6" s="1"/>
  <c r="I88" i="6"/>
  <c r="F124" i="6"/>
  <c r="D124" i="6"/>
  <c r="G124" i="6"/>
  <c r="G10" i="1" l="1"/>
  <c r="I10" i="1" s="1"/>
  <c r="I124" i="6"/>
  <c r="G134" i="6"/>
  <c r="H128" i="5" l="1"/>
  <c r="G128" i="5"/>
  <c r="E128" i="5"/>
  <c r="H117" i="5"/>
  <c r="G117" i="5"/>
  <c r="E117" i="5"/>
  <c r="H112" i="5"/>
  <c r="G112" i="5"/>
  <c r="E112" i="5"/>
  <c r="H96" i="5"/>
  <c r="G96" i="5"/>
  <c r="E96" i="5"/>
  <c r="H90" i="5"/>
  <c r="G90" i="5"/>
  <c r="E90" i="5"/>
  <c r="H83" i="5"/>
  <c r="G83" i="5"/>
  <c r="E83" i="5"/>
  <c r="H78" i="5"/>
  <c r="G78" i="5"/>
  <c r="E78" i="5"/>
  <c r="H66" i="5"/>
  <c r="G66" i="5"/>
  <c r="E66" i="5"/>
  <c r="H62" i="5"/>
  <c r="G62" i="5"/>
  <c r="H55" i="5"/>
  <c r="G55" i="5"/>
  <c r="E55" i="5"/>
  <c r="H47" i="5"/>
  <c r="G47" i="5"/>
  <c r="E47" i="5"/>
  <c r="H31" i="5"/>
  <c r="G31" i="5"/>
  <c r="E31" i="5"/>
  <c r="H20" i="5"/>
  <c r="G20" i="5"/>
  <c r="E20" i="5"/>
  <c r="S11" i="5"/>
  <c r="R11" i="5"/>
  <c r="F47" i="1" s="1"/>
  <c r="Q11" i="5"/>
  <c r="P11" i="5"/>
  <c r="G118" i="5" l="1"/>
  <c r="G98" i="5"/>
  <c r="D135" i="5"/>
  <c r="E118" i="5"/>
  <c r="H98" i="5"/>
  <c r="E98" i="5"/>
  <c r="H33" i="5"/>
  <c r="G33" i="5"/>
  <c r="E33" i="5"/>
  <c r="H118" i="5"/>
  <c r="D134" i="5" s="1"/>
  <c r="G130" i="5" l="1"/>
  <c r="F9" i="1" s="1"/>
  <c r="D133" i="5"/>
  <c r="D132" i="5"/>
  <c r="D136" i="5" s="1"/>
  <c r="E130" i="5"/>
  <c r="H130" i="5"/>
  <c r="H136" i="5" l="1"/>
  <c r="G9" i="1"/>
  <c r="H148" i="4"/>
  <c r="G148" i="4"/>
  <c r="E148" i="4"/>
  <c r="H133" i="4"/>
  <c r="G133" i="4"/>
  <c r="E133" i="4"/>
  <c r="H129" i="4"/>
  <c r="G129" i="4"/>
  <c r="E129" i="4"/>
  <c r="H126" i="4"/>
  <c r="G126" i="4"/>
  <c r="E126" i="4"/>
  <c r="H118" i="4"/>
  <c r="G118" i="4"/>
  <c r="E118" i="4"/>
  <c r="H111" i="4"/>
  <c r="G111" i="4"/>
  <c r="E111" i="4"/>
  <c r="H97" i="4"/>
  <c r="G97" i="4"/>
  <c r="E97" i="4"/>
  <c r="H91" i="4"/>
  <c r="G91" i="4"/>
  <c r="E91" i="4"/>
  <c r="H83" i="4"/>
  <c r="G83" i="4"/>
  <c r="E83" i="4"/>
  <c r="H79" i="4"/>
  <c r="G79" i="4"/>
  <c r="E79" i="4"/>
  <c r="H68" i="4"/>
  <c r="G68" i="4"/>
  <c r="E68" i="4"/>
  <c r="H63" i="4"/>
  <c r="G63" i="4"/>
  <c r="E63" i="4"/>
  <c r="H24" i="4"/>
  <c r="J24" i="4" s="1"/>
  <c r="E24" i="4"/>
  <c r="R9" i="4"/>
  <c r="R11" i="4" s="1"/>
  <c r="G46" i="1" s="1"/>
  <c r="Q9" i="4"/>
  <c r="Q11" i="4" s="1"/>
  <c r="F46" i="1" s="1"/>
  <c r="O9" i="4"/>
  <c r="O11" i="4" s="1"/>
  <c r="D46" i="1" s="1"/>
  <c r="N11" i="4"/>
  <c r="I46" i="1" l="1"/>
  <c r="G57" i="1"/>
  <c r="F15" i="2" s="1"/>
  <c r="I9" i="1"/>
  <c r="D155" i="4"/>
  <c r="H113" i="4"/>
  <c r="D153" i="4" s="1"/>
  <c r="G135" i="4"/>
  <c r="E135" i="4"/>
  <c r="E113" i="4"/>
  <c r="G113" i="4"/>
  <c r="H135" i="4"/>
  <c r="D154" i="4" s="1"/>
  <c r="P11" i="4"/>
  <c r="Q9" i="3" l="1"/>
  <c r="F45" i="1" s="1"/>
  <c r="N9" i="3"/>
  <c r="O9" i="3"/>
  <c r="H126" i="3"/>
  <c r="G126" i="3"/>
  <c r="D126" i="3"/>
  <c r="E126" i="3"/>
  <c r="H116" i="3"/>
  <c r="G116" i="3"/>
  <c r="D116" i="3"/>
  <c r="E116" i="3"/>
  <c r="H111" i="3"/>
  <c r="G111" i="3"/>
  <c r="D111" i="3"/>
  <c r="E111" i="3"/>
  <c r="H100" i="3"/>
  <c r="G100" i="3"/>
  <c r="D100" i="3"/>
  <c r="E100" i="3"/>
  <c r="H93" i="3"/>
  <c r="G93" i="3"/>
  <c r="G118" i="3" s="1"/>
  <c r="D93" i="3"/>
  <c r="D118" i="3" s="1"/>
  <c r="E93" i="3"/>
  <c r="I88" i="3"/>
  <c r="H86" i="3"/>
  <c r="G86" i="3"/>
  <c r="D86" i="3"/>
  <c r="E86" i="3"/>
  <c r="H80" i="3"/>
  <c r="G80" i="3"/>
  <c r="D80" i="3"/>
  <c r="E80" i="3"/>
  <c r="H66" i="3"/>
  <c r="J66" i="3" s="1"/>
  <c r="G66" i="3"/>
  <c r="D66" i="3"/>
  <c r="E66" i="3"/>
  <c r="H61" i="3"/>
  <c r="G61" i="3"/>
  <c r="D61" i="3"/>
  <c r="E61" i="3"/>
  <c r="H56" i="3"/>
  <c r="G56" i="3"/>
  <c r="D56" i="3"/>
  <c r="E56" i="3"/>
  <c r="H51" i="3"/>
  <c r="G51" i="3"/>
  <c r="D51" i="3"/>
  <c r="E51" i="3"/>
  <c r="H45" i="3"/>
  <c r="G45" i="3"/>
  <c r="D45" i="3"/>
  <c r="E45" i="3"/>
  <c r="E88" i="3" s="1"/>
  <c r="H27" i="3"/>
  <c r="G27" i="3"/>
  <c r="D27" i="3"/>
  <c r="E27" i="3"/>
  <c r="H16" i="3"/>
  <c r="G16" i="3"/>
  <c r="D16" i="3"/>
  <c r="D29" i="3" s="1"/>
  <c r="E16" i="3"/>
  <c r="D134" i="3" l="1"/>
  <c r="E29" i="3"/>
  <c r="G29" i="3"/>
  <c r="D88" i="3"/>
  <c r="D128" i="3" s="1"/>
  <c r="E118" i="3"/>
  <c r="E128" i="3" s="1"/>
  <c r="G88" i="3"/>
  <c r="H118" i="3"/>
  <c r="H29" i="3"/>
  <c r="H88" i="3"/>
  <c r="D133" i="3" l="1"/>
  <c r="D131" i="3"/>
  <c r="D132" i="3"/>
  <c r="G128" i="3"/>
  <c r="F7" i="1" s="1"/>
  <c r="H128" i="3"/>
  <c r="G7" i="1" s="1"/>
  <c r="I7" i="1" s="1"/>
  <c r="D136" i="3" l="1"/>
  <c r="H136" i="3"/>
  <c r="H18" i="2"/>
  <c r="H9" i="2"/>
  <c r="E57" i="1"/>
  <c r="F57" i="1"/>
  <c r="C57" i="1"/>
  <c r="D57" i="1"/>
  <c r="E34" i="1"/>
  <c r="C34" i="1"/>
  <c r="I57" i="1" l="1"/>
  <c r="F49" i="4"/>
  <c r="H49" i="4"/>
  <c r="J49" i="4" s="1"/>
  <c r="D49" i="4"/>
  <c r="D150" i="4" s="1"/>
  <c r="E49" i="4"/>
  <c r="E150" i="4" s="1"/>
  <c r="D8" i="1" s="1"/>
  <c r="D34" i="1" s="1"/>
  <c r="H150" i="4" l="1"/>
  <c r="J150" i="4" s="1"/>
  <c r="D152" i="4"/>
  <c r="D157" i="4" s="1"/>
  <c r="H157" i="4" l="1"/>
  <c r="G8" i="1"/>
  <c r="G49" i="4"/>
  <c r="G150" i="4" s="1"/>
  <c r="F8" i="1" s="1"/>
  <c r="F34" i="1" s="1"/>
  <c r="I8" i="1" l="1"/>
  <c r="I34" i="1" s="1"/>
  <c r="G34" i="1"/>
  <c r="F9" i="2" s="1"/>
  <c r="F5" i="2" s="1"/>
  <c r="F18" i="2" s="1"/>
  <c r="H22" i="2" s="1"/>
  <c r="F20" i="2" l="1"/>
</calcChain>
</file>

<file path=xl/sharedStrings.xml><?xml version="1.0" encoding="utf-8"?>
<sst xmlns="http://schemas.openxmlformats.org/spreadsheetml/2006/main" count="2116" uniqueCount="457">
  <si>
    <t>County of Penobscot</t>
  </si>
  <si>
    <t>Dept. #</t>
  </si>
  <si>
    <t>Department Name</t>
  </si>
  <si>
    <t xml:space="preserve"> Budget</t>
  </si>
  <si>
    <t xml:space="preserve"> Actual</t>
  </si>
  <si>
    <t>$ Difference</t>
  </si>
  <si>
    <t>Emergency Management</t>
  </si>
  <si>
    <t>Regional Communications</t>
  </si>
  <si>
    <t>District Attorney</t>
  </si>
  <si>
    <t>Commissioners'</t>
  </si>
  <si>
    <t>Finance</t>
  </si>
  <si>
    <t>County Buildings</t>
  </si>
  <si>
    <t>Jail</t>
  </si>
  <si>
    <t>Registry of Deeds</t>
  </si>
  <si>
    <t>Registry of Probate</t>
  </si>
  <si>
    <t>Sheriff's Office</t>
  </si>
  <si>
    <t>Civil Processing</t>
  </si>
  <si>
    <t>UT Administration</t>
  </si>
  <si>
    <t>IT</t>
  </si>
  <si>
    <t>Maine State Retirement</t>
  </si>
  <si>
    <t>Health/Safety</t>
  </si>
  <si>
    <t>Retiree Insurance</t>
  </si>
  <si>
    <t>Bridges</t>
  </si>
  <si>
    <t>Eastern Maine Development Corp.</t>
  </si>
  <si>
    <t>TAN Costs</t>
  </si>
  <si>
    <t>Building Improvements</t>
  </si>
  <si>
    <t>Penobscot County Extension</t>
  </si>
  <si>
    <t>Penquis</t>
  </si>
  <si>
    <t>Soil Conservation</t>
  </si>
  <si>
    <t>Wage Adjustment</t>
  </si>
  <si>
    <t>Total</t>
  </si>
  <si>
    <t>2017 Summary of Budget Revenues</t>
  </si>
  <si>
    <t>Non-Department Revenue</t>
  </si>
  <si>
    <t>Expenditures</t>
  </si>
  <si>
    <t>Departments</t>
  </si>
  <si>
    <t>Overlay</t>
  </si>
  <si>
    <t>To be determined by Commissioners</t>
  </si>
  <si>
    <t>Total Expenses</t>
  </si>
  <si>
    <t>Revenues</t>
  </si>
  <si>
    <t>From Surplus</t>
  </si>
  <si>
    <t>To be raised through taxes</t>
  </si>
  <si>
    <t>Total Revenue</t>
  </si>
  <si>
    <t>Increase (Decrease) in Taxes</t>
  </si>
  <si>
    <t>Penobscot County</t>
  </si>
  <si>
    <t>Custom Budget Report</t>
  </si>
  <si>
    <t>Expense</t>
  </si>
  <si>
    <t>% Increase</t>
  </si>
  <si>
    <t>Budget</t>
  </si>
  <si>
    <t>Actual</t>
  </si>
  <si>
    <t>Initial</t>
  </si>
  <si>
    <t>Decrease</t>
  </si>
  <si>
    <t>Dept/Div:  003-3  EMERGENCY MANAGEMENT AGEN / Payroll</t>
  </si>
  <si>
    <t>PAYROLL</t>
  </si>
  <si>
    <t>31-0006 DEPARTMENT HEADS</t>
  </si>
  <si>
    <t>31-0010 DEPUTY TO COUNTY OFFICER</t>
  </si>
  <si>
    <t>31-0011 ASSISTANT TO DEPARTMENT H</t>
  </si>
  <si>
    <t>37-0001 COMP TIME</t>
  </si>
  <si>
    <t>39-0001 HOLIDAYS</t>
  </si>
  <si>
    <t>39-1000 SICK</t>
  </si>
  <si>
    <t>39-2000 VACATION</t>
  </si>
  <si>
    <t>39-9000 BEREAVEMENT</t>
  </si>
  <si>
    <t>Payroll</t>
  </si>
  <si>
    <t>PAYROLL BENEFITS</t>
  </si>
  <si>
    <t>47-1900 SELF-FUNDED RISK MANAGEME</t>
  </si>
  <si>
    <t>47-2400 INSURANCE-EMPLOYEES MEDIC</t>
  </si>
  <si>
    <t>47-2410 HRA - HEALTH REIMB ACCT</t>
  </si>
  <si>
    <t>47-2500 INS- UNEMPLOYMENT COMP</t>
  </si>
  <si>
    <t>47-3300 INSURANCE-WORKERS COMP</t>
  </si>
  <si>
    <t>47-3400 DEFERRED COMPENSATION</t>
  </si>
  <si>
    <t>47-3500 MAINE PERS RETIREMENT</t>
  </si>
  <si>
    <t>47-3800 SOCIAL SECURITY</t>
  </si>
  <si>
    <t>Payroll Benefits</t>
  </si>
  <si>
    <t>Division 3</t>
  </si>
  <si>
    <t>Payroll Total</t>
  </si>
  <si>
    <t>Dept/Div:  003-4  EMERGENCY MANAGEMENT AGEN / Services &amp; Utilities</t>
  </si>
  <si>
    <t>TRAVELING EXPENSES</t>
  </si>
  <si>
    <t>41-0500 AUTOMOBILE MILEAGE</t>
  </si>
  <si>
    <t>41-1000 MEALS</t>
  </si>
  <si>
    <t>41-1500 LODGING</t>
  </si>
  <si>
    <t>TRAVEL EXPENSE</t>
  </si>
  <si>
    <t xml:space="preserve">Page 2 of 4 </t>
  </si>
  <si>
    <t>Dept/Div:  003-4  EMERGENCY MANAGEMENT AGEN / Services &amp; Utilities CONT'D</t>
  </si>
  <si>
    <t>PARTS &amp; MAINTENANCE</t>
  </si>
  <si>
    <t>PARTS &amp; MAINT.</t>
  </si>
  <si>
    <t>UTILITIES</t>
  </si>
  <si>
    <t>43-0500 ELECTRICITY</t>
  </si>
  <si>
    <t>43-1500 TELEPHONE</t>
  </si>
  <si>
    <t>RENTAL</t>
  </si>
  <si>
    <t>44-0500 RENTAL OF LAND</t>
  </si>
  <si>
    <t>44-1000 RENTAL OF BLDGS &amp; OFFICES</t>
  </si>
  <si>
    <t>BUILDING/EQUIP REPAIR &amp; MAINT</t>
  </si>
  <si>
    <t>46-3400 GENERATORS (REPAIRS &amp; MAI</t>
  </si>
  <si>
    <t>46-6500 OFFICE EQUIP.(REPAIRS &amp; M</t>
  </si>
  <si>
    <t>BLDG/EQUIP R&amp;M</t>
  </si>
  <si>
    <t>OFFICE SERVICES EXPENSE</t>
  </si>
  <si>
    <t>48-0500 ADVERTISING</t>
  </si>
  <si>
    <t>48-2000 DUES &amp; FEES (NOT TO STATE</t>
  </si>
  <si>
    <t>48-3500 POSTAGE</t>
  </si>
  <si>
    <t>48-4000 PRINTING (SERVICES)</t>
  </si>
  <si>
    <t>OFFICE SERVICES</t>
  </si>
  <si>
    <t>Page 3 of 4</t>
  </si>
  <si>
    <t>Dept/Div:  003-5  EMERGENCY MANAGEMENT AGEN / Supplies &amp; Materials CONT'D</t>
  </si>
  <si>
    <t>REGISTRATION &amp; TRAINING</t>
  </si>
  <si>
    <t>49-3400 REGISTRATIONS &amp; ENROLLMEN</t>
  </si>
  <si>
    <t>49-4000 TRAINING EDUCATION</t>
  </si>
  <si>
    <t>REGIS. &amp; TRAINING</t>
  </si>
  <si>
    <t>Division 4</t>
  </si>
  <si>
    <t>Services &amp; Utilities</t>
  </si>
  <si>
    <t>Dept/Div:  003-5  EMERGENCY MANAGEMENT AGEN / Supplies &amp; Materials</t>
  </si>
  <si>
    <t>FOOD &amp; GROCERIES</t>
  </si>
  <si>
    <t>51-0500 FOOD-MEETINGS</t>
  </si>
  <si>
    <t>FOOD</t>
  </si>
  <si>
    <t>SUPPLIES</t>
  </si>
  <si>
    <t>53-2400 EQUIPMENT (SUPPLIES)</t>
  </si>
  <si>
    <t>53-3500 OFFICE (SUPPLIES)</t>
  </si>
  <si>
    <t>53-7500 RADIOS-BASE (SUPPLIES)</t>
  </si>
  <si>
    <t>53-8500 COMPUTER SUPPLIES</t>
  </si>
  <si>
    <t>UNIFORMS &amp; CLOTHING</t>
  </si>
  <si>
    <t>54-0500 CLOTHING - UNIFORMS</t>
  </si>
  <si>
    <t>UNIFORMS</t>
  </si>
  <si>
    <t>READING &amp; REFERENCE MATERIAL</t>
  </si>
  <si>
    <t>55-0500 PERIODICALS &amp; SUBSCRIPTIO</t>
  </si>
  <si>
    <t>55-1000 STATUTE &amp; REFERENCE MATTER</t>
  </si>
  <si>
    <t>READING &amp; REF.</t>
  </si>
  <si>
    <t>Division 5</t>
  </si>
  <si>
    <t>Supplies &amp; Materials</t>
  </si>
  <si>
    <t>Page 4 of 4</t>
  </si>
  <si>
    <t>Dept/Div:  003-7  EMERGENCY MANAGEMENT AGEN / Building &amp; Equipment</t>
  </si>
  <si>
    <t>CAPITAL - EQUIPMENT</t>
  </si>
  <si>
    <t>73-1000 COMMUNICATIONS  (EQUIP)</t>
  </si>
  <si>
    <t>73-4500 MOTOR VEHICLES (EQUIP)</t>
  </si>
  <si>
    <t>73-5000 OFFICE (EQUIP)</t>
  </si>
  <si>
    <t>Division 7</t>
  </si>
  <si>
    <t>CAPITAL -</t>
  </si>
  <si>
    <t>Expense Totals:</t>
  </si>
  <si>
    <t>Personnel</t>
  </si>
  <si>
    <t>Services</t>
  </si>
  <si>
    <t>Supplies</t>
  </si>
  <si>
    <t>Capital</t>
  </si>
  <si>
    <t xml:space="preserve">             TOTAL</t>
  </si>
  <si>
    <t>Revenue</t>
  </si>
  <si>
    <t>05 STATE EMA FUNDS</t>
  </si>
  <si>
    <t>Page 1 of 4</t>
  </si>
  <si>
    <t>Dept/Div:  004-3  TELECOMMUNICATIONS / Payroll</t>
  </si>
  <si>
    <t>Dept:  004  TELECOMMUNICATIONS</t>
  </si>
  <si>
    <t>06 TRANSCRIPTS</t>
  </si>
  <si>
    <t>07 OTHER PRCC</t>
  </si>
  <si>
    <t>31-0009 QA / TRAINING COORDINATOR</t>
  </si>
  <si>
    <t>TELECOMM.</t>
  </si>
  <si>
    <t>Revenue Totals:</t>
  </si>
  <si>
    <t>31-0012 DISPATCH SUPERVISORS</t>
  </si>
  <si>
    <t>31-0017 SENIOR OPERATOR /DISPATCH</t>
  </si>
  <si>
    <t>31-0020 REGULAR EMPLOYEES</t>
  </si>
  <si>
    <t>33-0001 OVERTIME PAY/FULL-TIME PA</t>
  </si>
  <si>
    <t>33-1000 FTO / SENIOR PAY</t>
  </si>
  <si>
    <t>36-0001 TRAINING</t>
  </si>
  <si>
    <t>36-1000 TRAINING OVERTIME</t>
  </si>
  <si>
    <t>47-2410 HRA - HEALTH REIMB ACCT.</t>
  </si>
  <si>
    <t>Page 2 of 4</t>
  </si>
  <si>
    <t>Dept/Div:  004-4  TELECOMMUNICATIONS / Services &amp; Utilities CONT'D</t>
  </si>
  <si>
    <t>SERVICES</t>
  </si>
  <si>
    <t>40-0400 LEGAL ASSISTANCE</t>
  </si>
  <si>
    <t>40-0800 CONSULTING FEES</t>
  </si>
  <si>
    <t>40-2500 LABORATORY TESTS</t>
  </si>
  <si>
    <t>41-2000 OTHER - TOLLS, ETC.</t>
  </si>
  <si>
    <t>43-2000 INTERNET</t>
  </si>
  <si>
    <t>46-1500 ELECTRICAL (REPAIRS &amp; MAI</t>
  </si>
  <si>
    <t>46-3000 EQUIP-INC FURNITURE (MAIN</t>
  </si>
  <si>
    <t>46-5500 RADIOS-BASE (REPAIRS &amp; MA</t>
  </si>
  <si>
    <t>46-7600 SOFTWARE LICENSING</t>
  </si>
  <si>
    <t>BUILDING/EQUIP</t>
  </si>
  <si>
    <t xml:space="preserve">48-2000 DUES &amp; FEES </t>
  </si>
  <si>
    <t>Dept/Div:  004-5  TELECOMMUNICATIONS / Supplies &amp; Materials</t>
  </si>
  <si>
    <t>FOOD/GROCERIES</t>
  </si>
  <si>
    <t>53-6000 PUBLIC SAFETY (SUPPLIES)</t>
  </si>
  <si>
    <t>55-1000 STATUTE &amp; REFERENCE</t>
  </si>
  <si>
    <t>READING/REF MAT.</t>
  </si>
  <si>
    <t>Dept/Div:  004-7  TELECOMMUNICATIONS / Building &amp; Equipment</t>
  </si>
  <si>
    <t>73-2500 FURNITURE &amp; FIXTURES (EQU</t>
  </si>
  <si>
    <t>73-7500 COMPUTER EQUIPMENT</t>
  </si>
  <si>
    <t>(Decrease)</t>
  </si>
  <si>
    <t>Dept/Div:  005-3  DISTRICT ATTORNEY / Payroll</t>
  </si>
  <si>
    <t>Dept:  005  DISTRICT ATTORNEY</t>
  </si>
  <si>
    <t>31-0015 INVESTIGATOR</t>
  </si>
  <si>
    <t>46 Deferred Disposition</t>
  </si>
  <si>
    <t>31-0018 VICTIM WITNESS ADVOCATE</t>
  </si>
  <si>
    <t>34-0001 REGULAR PART-TIME PAYROLL</t>
  </si>
  <si>
    <t>34-0002 PART TIME LEGAL INTERNSHIP</t>
  </si>
  <si>
    <t>34-1000 PART TIME VICTIM / WITNESS</t>
  </si>
  <si>
    <t>Benefits</t>
  </si>
  <si>
    <t>Payroll/Benefits</t>
  </si>
  <si>
    <t>Dept/Div:  005-4  DISTRICT ATTORNEY / Services &amp; Utilities CONT'D</t>
  </si>
  <si>
    <t>40-0300 COMPUTER SERVICES</t>
  </si>
  <si>
    <t>40-2100 VICTIM WITNESS ALLOCATION</t>
  </si>
  <si>
    <t>40-4500 MEDICAL,SURG &amp; DENT (SERV</t>
  </si>
  <si>
    <t>40-8000 TRANSCRIPTS</t>
  </si>
  <si>
    <t>TRAVEL EXPENSES</t>
  </si>
  <si>
    <t>41-2100 PARKING PERMITS &amp; FEES</t>
  </si>
  <si>
    <t>42-1000 CONTRACTORS-REPAIRS (LABOR)</t>
  </si>
  <si>
    <t>44-1500 RENTAL OF EQUIPMENT</t>
  </si>
  <si>
    <t>46-6000 RUBBISH REMOVAL</t>
  </si>
  <si>
    <t>REPAIR &amp; MAINT</t>
  </si>
  <si>
    <t>49-0500 CRIMINAL INVESTIGATION EX</t>
  </si>
  <si>
    <t>49-2500 WITNESS FEES AND EXPENSES</t>
  </si>
  <si>
    <t>Dept/Div:  005-4  DISTRICT ATTORNEY / Supplies &amp; Materials CONT'D</t>
  </si>
  <si>
    <t>READING &amp; REF. MAT.</t>
  </si>
  <si>
    <t>Dept/Div:  005-7  DISTRICT ATTORNEY / Building &amp; Equipment</t>
  </si>
  <si>
    <t xml:space="preserve">  </t>
  </si>
  <si>
    <t>CAPITAL - EQUIP</t>
  </si>
  <si>
    <t>Dept/Div:  006-3  COUNTY COMMISSIONERS / Payroll</t>
  </si>
  <si>
    <t>Dept:  006  COUNTY COMMISSIONERS</t>
  </si>
  <si>
    <t>02 ADMIN FEES 5% UT BUDGET -</t>
  </si>
  <si>
    <t>31-0004 COUNTY ADMINISTRATOR</t>
  </si>
  <si>
    <t>31-0005 COUNTY OFFICERS</t>
  </si>
  <si>
    <t>31-0007 HR ADMINISTRATOR</t>
  </si>
  <si>
    <t>34-0001 PART-TIME PAYROLL</t>
  </si>
  <si>
    <t>39-3900 BEREAVEMENT</t>
  </si>
  <si>
    <t>47-1000 CLAIMS, DAMAGES &amp; JUDGMEN</t>
  </si>
  <si>
    <t>47-2410 HRA - HEALTH REIMB</t>
  </si>
  <si>
    <t>Dept/Div:  006-4  COUNTY COMMISSIONERS / Services &amp; Utilities CONT'D</t>
  </si>
  <si>
    <t>40-0200 COMPUTER PROGRAMMING</t>
  </si>
  <si>
    <t>40-0500 ACCOUNTING AND AUDITING</t>
  </si>
  <si>
    <t>40-1600 AERIAL PHOTOGRAPHY</t>
  </si>
  <si>
    <t>PARTS &amp; MAINT</t>
  </si>
  <si>
    <t>46-7500 COMPUTER REPAIR &amp; MAINTEN</t>
  </si>
  <si>
    <t>REGIS &amp; TRAINING</t>
  </si>
  <si>
    <t>Dept/Div:  006-5  COUNTY COMMISSIONERS / Supplies &amp; Materials</t>
  </si>
  <si>
    <t>9:22 AM</t>
  </si>
  <si>
    <t>READING &amp; REF</t>
  </si>
  <si>
    <t>Dept/Div:  006-7  COUNTY COMMISSIONERS / Building &amp; Equipment</t>
  </si>
  <si>
    <t>CAPITAL/EQUIP</t>
  </si>
  <si>
    <t>EXPENDITURE SUMMARY</t>
  </si>
  <si>
    <t>Page 1 of 3</t>
  </si>
  <si>
    <t>Dept/Div:  007-3  COUNTY TREASURER / Payroll</t>
  </si>
  <si>
    <t>BENEFITS</t>
  </si>
  <si>
    <t>Dept/Div:  007-4  COUNTY TREASURER / Services &amp; Utilities</t>
  </si>
  <si>
    <t>Page 2 of 3</t>
  </si>
  <si>
    <t>Dept/Div:  007-4  COUNTY TREASURER / Services &amp; Utilities CONT'D</t>
  </si>
  <si>
    <t>48-4500 BANK CHARGES &amp; FEES</t>
  </si>
  <si>
    <t>Page 3 of 3</t>
  </si>
  <si>
    <t>Dept/Div:  007-5  COUNTY TREASURER / Supplies &amp; Materials</t>
  </si>
  <si>
    <t>Dept/Div:  007-7  COUNTY TREASURER /Building &amp; Equipment</t>
  </si>
  <si>
    <t>Page1 of 4</t>
  </si>
  <si>
    <t>Dept/Div:  008-3  COUNTY BUILDINGS / Payroll</t>
  </si>
  <si>
    <t>31-0040 CUSTODIANS</t>
  </si>
  <si>
    <t>47-2500 INS- UNEMPLOYMENT COMP.</t>
  </si>
  <si>
    <t>47-3300 INSURANCE-WORKERS COMP.</t>
  </si>
  <si>
    <t>Dept/Div:  008-4  COUNTY BUILDINGS / Services &amp; Utilities CONT'D</t>
  </si>
  <si>
    <t>42-1000 CONTRACTORS REPAIRS (LABOR)</t>
  </si>
  <si>
    <t>43-1000 SEWER FEES</t>
  </si>
  <si>
    <t>43-1100 WATER</t>
  </si>
  <si>
    <t>44-2000 RENTAL OF VEHICLES</t>
  </si>
  <si>
    <t>46-0500 PARKING LOT &amp; GROUNDS (MA</t>
  </si>
  <si>
    <t>46-1000 BUILDINGS &amp; STRUCTURES (M</t>
  </si>
  <si>
    <t>46-2000 ELEVATOR (REPAIRS &amp; MAINT</t>
  </si>
  <si>
    <t>46-3500 HEATING (REPAIRS &amp; MAINT)</t>
  </si>
  <si>
    <t>46-4500 PLUMBING (REPAIRS &amp; MAINT</t>
  </si>
  <si>
    <t>49-3300 FEES - STATE AGENCIES</t>
  </si>
  <si>
    <t>Dept/Div:  008-5  COUNTY BUILDINGS / Supplies &amp; Materials</t>
  </si>
  <si>
    <t xml:space="preserve">HEATING FUEL </t>
  </si>
  <si>
    <t>52-0500 FUEL OIL (HEATING)</t>
  </si>
  <si>
    <t>UNIFORMS/CLOTH.</t>
  </si>
  <si>
    <t>READING/REF. MAT.</t>
  </si>
  <si>
    <t>SUPPLIES &amp; TOOLS</t>
  </si>
  <si>
    <t>56-1000 TOOLS &amp; IMPLEMENTS</t>
  </si>
  <si>
    <t xml:space="preserve"> SUPPLIES / TOOLS</t>
  </si>
  <si>
    <t>Dept/Div:  008-7  COUNTY BUILDINGS / Building &amp; Equipment</t>
  </si>
  <si>
    <t>73-3500 MAINTENANCE (EQUIP)</t>
  </si>
  <si>
    <t>(Decrease</t>
  </si>
  <si>
    <t>Dept/Div:  010-3  REGISTRY OF DEEDS / Payroll</t>
  </si>
  <si>
    <t>Dept:  010  REGISTRY OF DEEDS</t>
  </si>
  <si>
    <t>22 FEES - REGISTRY OF DEEDS</t>
  </si>
  <si>
    <t>Dept/Div:  010-4  REGISTRY OF DEEDS / Services &amp; Utilities</t>
  </si>
  <si>
    <t>Dept/Div:  010-4  REGISTRY OF DEEDS / Services &amp; Utilities CONT'D</t>
  </si>
  <si>
    <t>44-1100 RENTAL OF STORAGE SPACE</t>
  </si>
  <si>
    <t>46-5000 PHOTOGRAPHIC (REPAIRS &amp; M</t>
  </si>
  <si>
    <t>48-2500 MICROFILMING</t>
  </si>
  <si>
    <t>5:15 PM</t>
  </si>
  <si>
    <t>Dept/Div:  010-5  REGISTRY OF DEEDS / Supplies &amp; Materials CONT'D</t>
  </si>
  <si>
    <t>53-3000 MEDICAL-MEDICINE-LAB (SUP</t>
  </si>
  <si>
    <t>53-4000 PHOTOGRAPHIC (SUPPLIES)</t>
  </si>
  <si>
    <t>53-4500 PRINTING &amp; REPRODUCING (S</t>
  </si>
  <si>
    <t>53-6500 RECORD BOOKS (SUPPLIES)</t>
  </si>
  <si>
    <t xml:space="preserve">READING &amp; REF. </t>
  </si>
  <si>
    <t>Dept/Div:  010-7  REGISTRY OF DEEDS / Building &amp; Equipment</t>
  </si>
  <si>
    <t>Dept/Div:  011-3  REGISTRY OF PROBATE / Payroll</t>
  </si>
  <si>
    <t>Dept:  011  REGISTRY OF PROBATE</t>
  </si>
  <si>
    <t>24 FEES - REGISTRY OF PROBATE</t>
  </si>
  <si>
    <t>47-2200 INSURANCE-LIABILITY</t>
  </si>
  <si>
    <t xml:space="preserve">Dept/Div:  011-4  REGISTRY OF PROBATE / Services &amp; Utilities </t>
  </si>
  <si>
    <t>40-7000 COUNSELING SERVICES</t>
  </si>
  <si>
    <t>40-7100 JUDGE'S SERVICES</t>
  </si>
  <si>
    <t>40-8200 GUARDIAN AD LITEM</t>
  </si>
  <si>
    <t xml:space="preserve">40-8700 DEPUTY'S SERVICES </t>
  </si>
  <si>
    <t>41-2700 AIRLINE, BUS, ETC.</t>
  </si>
  <si>
    <t>Dept/Div:  011-5  REGISTRY OF PROBATE / Services &amp; Utilities CONT'D</t>
  </si>
  <si>
    <t>48-1000 BINDING &amp; REBINDING</t>
  </si>
  <si>
    <t>REGIS.&amp; TRAINING</t>
  </si>
  <si>
    <t>Dept/Div:  011-5  REGISTRY OF PROBATE / Supplies &amp; Materials</t>
  </si>
  <si>
    <t>Dept/Div:  011-7  REGISTRY OF PROBATE / Building &amp; Equipment</t>
  </si>
  <si>
    <t>CAPTIAL/EQUIP</t>
  </si>
  <si>
    <t>Page 1 of 5</t>
  </si>
  <si>
    <t>Dept/Div:  012-3  SHERIFF / Payroll</t>
  </si>
  <si>
    <t>Dept:  012  SHERIFF</t>
  </si>
  <si>
    <t>07 OTHER SHERIFF</t>
  </si>
  <si>
    <t xml:space="preserve">16 CONTRACTUAL LAW ENFRCMNT </t>
  </si>
  <si>
    <t>25 FINGERPRINTING - SHR DEPT</t>
  </si>
  <si>
    <t>31-0013 LT OF SUPPORT SERVICES</t>
  </si>
  <si>
    <t>28 INSURANCE REPORTS - SHERI</t>
  </si>
  <si>
    <t>31-0014 SERGEANTS</t>
  </si>
  <si>
    <t>31-0016 CORPORALS</t>
  </si>
  <si>
    <t>31-0045 DEPUTY SHERIFFS</t>
  </si>
  <si>
    <t>Page 2 of 5</t>
  </si>
  <si>
    <t xml:space="preserve">Dept/Div:  012-4  SHERIFF / Services &amp; Utilities </t>
  </si>
  <si>
    <t>42-1000 CONTRACTORS-REPAIRS</t>
  </si>
  <si>
    <t>Page 3 of 5</t>
  </si>
  <si>
    <t>Dept/Div:  012-4  SHERIFF / Services &amp; Utilities CONT'D</t>
  </si>
  <si>
    <t xml:space="preserve">46-5600 RADIOS-MOBILE (REPAIRS &amp; </t>
  </si>
  <si>
    <t>Page 4 of 5</t>
  </si>
  <si>
    <t>Dept/Div:  012-5  SHERIFF / Supplies &amp; Materials CONT'D</t>
  </si>
  <si>
    <t>53-2000 INSTITUTIONAL (SUPPLIES)</t>
  </si>
  <si>
    <t>53-2500 MAINTENANCE (SUPPLIES)</t>
  </si>
  <si>
    <t>53-8000 RADIOS-MOBILE (SUPPLIES)</t>
  </si>
  <si>
    <t>K9 SUPPLIES &amp; TOOLS</t>
  </si>
  <si>
    <t>56-1500 K-9 FOOD</t>
  </si>
  <si>
    <t>56-2000 K-9 MEDICAL</t>
  </si>
  <si>
    <t>K9 SUPPLIES/TOOLS</t>
  </si>
  <si>
    <t>Page 5 of 5</t>
  </si>
  <si>
    <t>Dept/Div:  012-7 SHERIFF / Building &amp; Equipment</t>
  </si>
  <si>
    <t>73-0500 CAMERAS  (EQUIP)</t>
  </si>
  <si>
    <t>73-2000 FIREARMS (EQUIP)</t>
  </si>
  <si>
    <t>73-3100 LABORATORY (EQUIP)</t>
  </si>
  <si>
    <t>73-6000 PUBLIC SAFETY (EQUIP)</t>
  </si>
  <si>
    <t>Capital Bldg/Equip</t>
  </si>
  <si>
    <t>Dept/Div:  013-3  CIVIL PROCESS / Payroll</t>
  </si>
  <si>
    <t>Dept:  013  CIVIL PROCESS</t>
  </si>
  <si>
    <t>12 CIVIL SERVICES - CIVIL</t>
  </si>
  <si>
    <t>14 CIVIL SURCHARGE - CIVIL</t>
  </si>
  <si>
    <t>CIVIL PROCESS</t>
  </si>
  <si>
    <t>Dept/Div:  013-4  CIVIL PROCESS / Services &amp; Utilities</t>
  </si>
  <si>
    <t>42-1000 CONTRACTORS-LABOR REPAIRS</t>
  </si>
  <si>
    <t xml:space="preserve">Dept/Div:  013-5  CIVIL PROCESS / Supplies &amp; Materials </t>
  </si>
  <si>
    <t>Dept/Div:  013-7  CIVIL PROCESS / Building &amp; Equipment</t>
  </si>
  <si>
    <t>Building &amp; Equip</t>
  </si>
  <si>
    <t>Dept/Div:  014-3  UT ADMINISTRATION / Payroll</t>
  </si>
  <si>
    <t>Dept:  014  UT ADMINISTRATION</t>
  </si>
  <si>
    <t>04 ROAD AGENT ADMIN FEE</t>
  </si>
  <si>
    <t>47-2500 INS- UNEMPLOYMENT ACCT</t>
  </si>
  <si>
    <t>Dept/Div:  014-4  UT ADMINISTRATION / Services &amp; Utilities</t>
  </si>
  <si>
    <t>Dept/Div:  014-4  UT ADMINISTRATION / Services &amp; Utilities CONT'D</t>
  </si>
  <si>
    <t>Dept/Div:  014-5  UT ADMINISTRATION / Supplies &amp; Materials</t>
  </si>
  <si>
    <t>UNIFORMS/CLOTH</t>
  </si>
  <si>
    <t>Dept/Div:  015-3  IT DEPARTMENT / Payroll</t>
  </si>
  <si>
    <t>Dept:  015  IT DEPARTMENT</t>
  </si>
  <si>
    <t>07 OTHER IT</t>
  </si>
  <si>
    <t>Dept/Div:  015-4  IT DEPARTMENT / Services &amp; Utilities</t>
  </si>
  <si>
    <t>Dept/Div:  015-4  IT DEPARTMENT / Services &amp; Utilities CONT'D</t>
  </si>
  <si>
    <t>Dept/Div:  015-5  IT DEPARTMENT / Supplies &amp; Materials CONT'D</t>
  </si>
  <si>
    <t>SUPPLIES/TOOLS</t>
  </si>
  <si>
    <t xml:space="preserve">Page 4 of 4 </t>
  </si>
  <si>
    <t>Dept/Div:  015-7  IT DEPARTMENT / Building &amp; Equipment</t>
  </si>
  <si>
    <t>Dept/Div:  018-4  MAINE RETIREMENT SYSTEM / Services</t>
  </si>
  <si>
    <t>Page 1 of 1</t>
  </si>
  <si>
    <t>Dept/Div:  019-4  Health/Safety Committees / Services &amp; Utilities</t>
  </si>
  <si>
    <t>40-0100 Safety Committee</t>
  </si>
  <si>
    <t>40-0150 Health Council</t>
  </si>
  <si>
    <t>40-6900 Workplace Safety Services</t>
  </si>
  <si>
    <t>Dept/Div:  019-5  Health/Safety Committees / Supplies &amp; Materials</t>
  </si>
  <si>
    <t>53-6900</t>
  </si>
  <si>
    <t>Supplies &amp; Mater.</t>
  </si>
  <si>
    <t>Dept/Div:  019-7  Health/Safety Committees / Building &amp; Equipment</t>
  </si>
  <si>
    <t>CAPITAL-EQUIPMENT</t>
  </si>
  <si>
    <t>73-6900 Workplace Safety Equipment</t>
  </si>
  <si>
    <t xml:space="preserve">Division 7 </t>
  </si>
  <si>
    <t>Dept/Div:  022-4  COUNTY INSURANCE / Services &amp; Utilities</t>
  </si>
  <si>
    <t>47-3600 RETIREMENT-GROUP INSURANCE</t>
  </si>
  <si>
    <t>Dept/Div:  024-4  BRIDGE ACCOUNT / Services</t>
  </si>
  <si>
    <t>47-0500 BRIDGES</t>
  </si>
  <si>
    <t>Dept/Div:  030-4  DEVELOPMENT CORPORATIONS / Services &amp; Utilities</t>
  </si>
  <si>
    <t>47-1502 EASTERN MAINE DEVELOP CORP</t>
  </si>
  <si>
    <t>Dept/Div:  031-4  TAN LOAN INTEREST / Services</t>
  </si>
  <si>
    <t xml:space="preserve">45-0500 INT. ON TAX ANTICIPATION </t>
  </si>
  <si>
    <t>Dept/Div:  032-7  BUILDING IMPROVEMENT / Building &amp; Equipment</t>
  </si>
  <si>
    <t>PARKING LOT &amp; IMPROVEMENTS</t>
  </si>
  <si>
    <t>72-0500 BUILDINGS &amp; IMPROVEMENTS</t>
  </si>
  <si>
    <t>Building &amp; Improve.</t>
  </si>
  <si>
    <t>Dept/Div:  034-4  PROGRAM DONATIONS / Services</t>
  </si>
  <si>
    <t>47-1510 GREEN VALLEY</t>
  </si>
  <si>
    <t>47-1512 RAPE RESPONSE</t>
  </si>
  <si>
    <t>47-1514 BANGOR SHELTER</t>
  </si>
  <si>
    <t>47-1516 TRIAD</t>
  </si>
  <si>
    <t>47-1518 B.I.L.L.S.</t>
  </si>
  <si>
    <t>47-1519 ORONO HAZ MAT TEAM</t>
  </si>
  <si>
    <t>47-1521 BANGOR AREA RECOVERY NTWK</t>
  </si>
  <si>
    <t>47-1522 PINE TREE HOSPICE</t>
  </si>
  <si>
    <t>Program Donations</t>
  </si>
  <si>
    <t>Dept/Div:  035-4  PENOBSCOT COUNTY EXTENSIO / Services</t>
  </si>
  <si>
    <t>47-1520 PENOBSCOT COUNTY EXT</t>
  </si>
  <si>
    <t>Dept/Div:  036-4  PENQUIS C.A.P. / Services</t>
  </si>
  <si>
    <t>47-1500 DONATIONS &amp; CONTRIBUTIONS</t>
  </si>
  <si>
    <t>Dept/Div:  038-3  SOIL CONSERVATION DISTRIC / Payroll</t>
  </si>
  <si>
    <t>47-3400 DEFERRED COMP</t>
  </si>
  <si>
    <t xml:space="preserve">47-3800 SOCIAL SECURITY </t>
  </si>
  <si>
    <t>SOIL CONSERVATION</t>
  </si>
  <si>
    <t>Total Payroll/Benefits</t>
  </si>
  <si>
    <t>Dept/Div:  039-4  LABOR RELATIONS / Services</t>
  </si>
  <si>
    <t>40-0600 LABOR NEGOTIATIONS</t>
  </si>
  <si>
    <t>Dept/Div:  040-3  WAGE ADJUSTMENT / Payroll</t>
  </si>
  <si>
    <t>31-0001 REGULAR FULL-TIME PAYROLL</t>
  </si>
  <si>
    <t>2018 Summary of Budget Expenditures</t>
  </si>
  <si>
    <t>2017 to 2018</t>
  </si>
  <si>
    <t>Proposed Budget</t>
  </si>
  <si>
    <t>Proposed 2018</t>
  </si>
  <si>
    <t>Dept:  003  EMERGENCY MANAGEMENT AGENCY</t>
  </si>
  <si>
    <t>Proposed</t>
  </si>
  <si>
    <t>Through 07-31</t>
  </si>
  <si>
    <t xml:space="preserve">42-0600 TIRES </t>
  </si>
  <si>
    <t>42-0500 GAS,OIL,&amp; GREASE</t>
  </si>
  <si>
    <t>Increase (Decrease) from 2017 to 2018</t>
  </si>
  <si>
    <t>$ Increase (Decrease) from 2017 to 2018</t>
  </si>
  <si>
    <t>$ Increase (Decrease) from 2017-2018</t>
  </si>
  <si>
    <t>Payroll Benefits con't</t>
  </si>
  <si>
    <t>Includes request to make p/t clerical to f/t</t>
  </si>
  <si>
    <t xml:space="preserve"> 45 Discovery/Copies</t>
  </si>
  <si>
    <t>New copier</t>
  </si>
  <si>
    <t xml:space="preserve">42-0800 PARTS </t>
  </si>
  <si>
    <t>Division 5-SUPPLIES &amp; MATERIALS</t>
  </si>
  <si>
    <t>42-1000 CONTRACTORS REPAIRS</t>
  </si>
  <si>
    <t>47-3500 MAINE STATE RETIREMENT</t>
  </si>
  <si>
    <t>31-0011 ASSIST. TO DEPT. HEAD</t>
  </si>
  <si>
    <t xml:space="preserve">   Transferred from Department 6 (Admin)</t>
  </si>
  <si>
    <t>53-2500 MAINTENANCE SUPPLIES</t>
  </si>
  <si>
    <t xml:space="preserve">53-1500 CLEANING &amp; DISINFECTANT </t>
  </si>
  <si>
    <t>Division 5 - Supplies &amp; Materials</t>
  </si>
  <si>
    <t>42-0600 TIRES</t>
  </si>
  <si>
    <t>Through 07-31-17</t>
  </si>
  <si>
    <t>47-3500 MAINE STATE RETIRMENT</t>
  </si>
  <si>
    <t>31-0021  CALL TAKERS</t>
  </si>
  <si>
    <t>37-0080 STIPEND</t>
  </si>
  <si>
    <t>17  MDEA (Pass Through)</t>
  </si>
  <si>
    <t>(MDEA Removed)</t>
  </si>
  <si>
    <t>***</t>
  </si>
  <si>
    <t xml:space="preserve">***  </t>
  </si>
  <si>
    <t xml:space="preserve">Gas Tax Reimbursement </t>
  </si>
  <si>
    <t>Interest</t>
  </si>
  <si>
    <t>Office Space Rental</t>
  </si>
  <si>
    <t>Vehicles Sold Sherriff/Jail</t>
  </si>
  <si>
    <t xml:space="preserve">      Total</t>
  </si>
  <si>
    <t>**</t>
  </si>
  <si>
    <t>**  MDEA Removed</t>
  </si>
  <si>
    <t>** MDEA Removed</t>
  </si>
  <si>
    <t>Labor Negotiations</t>
  </si>
  <si>
    <t>Through 09-30</t>
  </si>
  <si>
    <t>47-3300 INSURNCE-WORKERS COMP</t>
  </si>
  <si>
    <t>71-0100 Parking Lot Improvements</t>
  </si>
  <si>
    <t>47-1523 Holden Land Trust</t>
  </si>
  <si>
    <t>2018 Tax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</si>
</sst>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????"/>
    <numFmt numFmtId="166" formatCode="??,??0.00"/>
    <numFmt numFmtId="167" formatCode="??0.00"/>
    <numFmt numFmtId="168" formatCode="?,??0.00"/>
    <numFmt numFmtId="169" formatCode="???,??0.000"/>
    <numFmt numFmtId="170" formatCode="#,##0.000_);[Red]\(#,##0.000\)"/>
    <numFmt numFmtId="171" formatCode="???,??0.00"/>
    <numFmt numFmtId="172" formatCode="?0.00"/>
    <numFmt numFmtId="173" formatCode="0.000_);[Red]\(0.000\)"/>
    <numFmt numFmtId="174" formatCode="0.000"/>
    <numFmt numFmtId="175" formatCode="?,???,??0.00"/>
    <numFmt numFmtId="176" formatCode="0.0000_);[Red]\(0.0000\)"/>
    <numFmt numFmtId="177" formatCode="#,##0.0000_);[Red]\(#,##0.0000\)"/>
    <numFmt numFmtId="178" formatCode="???,??0.0000"/>
    <numFmt numFmtId="179" formatCode="0.00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Arial"/>
      <family val="2"/>
    </font>
    <font>
      <b/>
      <sz val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9"/>
      <color indexed="8"/>
      <name val="Tahoma"/>
      <family val="2"/>
    </font>
    <font>
      <sz val="8"/>
      <color indexed="8"/>
      <name val="Tahoma"/>
      <family val="2"/>
    </font>
    <font>
      <b/>
      <sz val="9"/>
      <color indexed="8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Tahom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0" applyNumberFormat="1"/>
    <xf numFmtId="0" fontId="3" fillId="0" borderId="0" xfId="0" applyFont="1"/>
    <xf numFmtId="44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44" fontId="2" fillId="0" borderId="0" xfId="0" quotePrefix="1" applyNumberFormat="1" applyFont="1"/>
    <xf numFmtId="44" fontId="2" fillId="0" borderId="0" xfId="2" applyFont="1"/>
    <xf numFmtId="44" fontId="0" fillId="0" borderId="0" xfId="0" applyNumberFormat="1" applyFont="1" applyAlignment="1">
      <alignment horizontal="center"/>
    </xf>
    <xf numFmtId="0" fontId="0" fillId="0" borderId="0" xfId="0" applyFont="1"/>
    <xf numFmtId="44" fontId="0" fillId="0" borderId="0" xfId="0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43" fontId="6" fillId="0" borderId="0" xfId="1" applyFont="1" applyAlignment="1">
      <alignment horizontal="left" vertical="top"/>
    </xf>
    <xf numFmtId="43" fontId="7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right" vertical="top"/>
    </xf>
    <xf numFmtId="43" fontId="8" fillId="0" borderId="0" xfId="1" applyFont="1" applyAlignment="1">
      <alignment horizontal="center" vertical="top"/>
    </xf>
    <xf numFmtId="165" fontId="6" fillId="0" borderId="0" xfId="1" applyNumberFormat="1" applyFont="1" applyAlignment="1">
      <alignment horizontal="center" vertical="top"/>
    </xf>
    <xf numFmtId="165" fontId="6" fillId="2" borderId="0" xfId="1" applyNumberFormat="1" applyFont="1" applyFill="1" applyAlignment="1">
      <alignment horizontal="center" vertical="top"/>
    </xf>
    <xf numFmtId="43" fontId="6" fillId="0" borderId="0" xfId="1" applyFont="1" applyAlignment="1">
      <alignment horizontal="center" vertical="top"/>
    </xf>
    <xf numFmtId="43" fontId="6" fillId="2" borderId="0" xfId="1" applyFont="1" applyFill="1" applyAlignment="1">
      <alignment horizontal="center" vertical="top"/>
    </xf>
    <xf numFmtId="43" fontId="6" fillId="0" borderId="0" xfId="1" applyFont="1" applyFill="1" applyAlignment="1">
      <alignment horizontal="center" vertical="top"/>
    </xf>
    <xf numFmtId="43" fontId="9" fillId="0" borderId="0" xfId="1" applyFont="1" applyAlignment="1">
      <alignment horizontal="left" vertical="top"/>
    </xf>
    <xf numFmtId="0" fontId="0" fillId="2" borderId="0" xfId="0" applyFill="1"/>
    <xf numFmtId="43" fontId="10" fillId="0" borderId="0" xfId="1" applyFont="1" applyAlignment="1">
      <alignment horizontal="left" vertical="top"/>
    </xf>
    <xf numFmtId="166" fontId="11" fillId="0" borderId="0" xfId="1" applyNumberFormat="1" applyFont="1" applyAlignment="1">
      <alignment horizontal="right" vertical="top"/>
    </xf>
    <xf numFmtId="4" fontId="12" fillId="0" borderId="0" xfId="0" applyNumberFormat="1" applyFont="1"/>
    <xf numFmtId="166" fontId="11" fillId="2" borderId="0" xfId="1" applyNumberFormat="1" applyFont="1" applyFill="1" applyAlignment="1">
      <alignment horizontal="right" vertical="top"/>
    </xf>
    <xf numFmtId="2" fontId="11" fillId="0" borderId="0" xfId="1" applyNumberFormat="1" applyFont="1" applyAlignment="1">
      <alignment horizontal="right" vertical="top"/>
    </xf>
    <xf numFmtId="167" fontId="11" fillId="0" borderId="0" xfId="1" applyNumberFormat="1" applyFont="1" applyAlignment="1">
      <alignment horizontal="right" vertical="top"/>
    </xf>
    <xf numFmtId="2" fontId="11" fillId="2" borderId="0" xfId="1" applyNumberFormat="1" applyFont="1" applyFill="1" applyAlignment="1">
      <alignment horizontal="right" vertical="top"/>
    </xf>
    <xf numFmtId="168" fontId="11" fillId="0" borderId="0" xfId="1" applyNumberFormat="1" applyFont="1" applyAlignment="1">
      <alignment horizontal="right" vertical="top"/>
    </xf>
    <xf numFmtId="0" fontId="0" fillId="3" borderId="0" xfId="0" applyFill="1"/>
    <xf numFmtId="4" fontId="11" fillId="3" borderId="0" xfId="1" applyNumberFormat="1" applyFont="1" applyFill="1" applyAlignment="1">
      <alignment horizontal="right" vertical="top"/>
    </xf>
    <xf numFmtId="169" fontId="11" fillId="0" borderId="0" xfId="1" applyNumberFormat="1" applyFont="1" applyFill="1" applyAlignment="1">
      <alignment horizontal="right" vertical="top"/>
    </xf>
    <xf numFmtId="0" fontId="13" fillId="0" borderId="0" xfId="0" applyFont="1"/>
    <xf numFmtId="168" fontId="11" fillId="2" borderId="0" xfId="1" applyNumberFormat="1" applyFont="1" applyFill="1" applyAlignment="1">
      <alignment horizontal="right" vertical="top"/>
    </xf>
    <xf numFmtId="167" fontId="11" fillId="2" borderId="0" xfId="1" applyNumberFormat="1" applyFont="1" applyFill="1" applyAlignment="1">
      <alignment horizontal="right" vertical="top"/>
    </xf>
    <xf numFmtId="0" fontId="5" fillId="3" borderId="0" xfId="0" applyFont="1" applyFill="1"/>
    <xf numFmtId="168" fontId="11" fillId="3" borderId="0" xfId="1" applyNumberFormat="1" applyFont="1" applyFill="1" applyAlignment="1">
      <alignment horizontal="right" vertical="top"/>
    </xf>
    <xf numFmtId="170" fontId="11" fillId="0" borderId="0" xfId="1" applyNumberFormat="1" applyFont="1" applyFill="1" applyAlignment="1">
      <alignment horizontal="right" vertical="top"/>
    </xf>
    <xf numFmtId="43" fontId="10" fillId="0" borderId="0" xfId="1" applyFont="1" applyFill="1" applyAlignment="1">
      <alignment horizontal="left" vertical="top"/>
    </xf>
    <xf numFmtId="171" fontId="14" fillId="0" borderId="0" xfId="1" applyNumberFormat="1" applyFont="1" applyFill="1" applyAlignment="1">
      <alignment horizontal="right" vertical="top"/>
    </xf>
    <xf numFmtId="171" fontId="11" fillId="0" borderId="0" xfId="1" applyNumberFormat="1" applyFont="1" applyAlignment="1">
      <alignment horizontal="right" vertical="top"/>
    </xf>
    <xf numFmtId="171" fontId="11" fillId="2" borderId="0" xfId="1" applyNumberFormat="1" applyFont="1" applyFill="1" applyAlignment="1">
      <alignment horizontal="right" vertical="top"/>
    </xf>
    <xf numFmtId="172" fontId="11" fillId="0" borderId="0" xfId="1" applyNumberFormat="1" applyFont="1" applyAlignment="1">
      <alignment horizontal="right" vertical="top"/>
    </xf>
    <xf numFmtId="43" fontId="10" fillId="3" borderId="0" xfId="1" applyFont="1" applyFill="1" applyAlignment="1">
      <alignment horizontal="left" vertical="top"/>
    </xf>
    <xf numFmtId="167" fontId="11" fillId="3" borderId="0" xfId="1" applyNumberFormat="1" applyFont="1" applyFill="1" applyAlignment="1">
      <alignment horizontal="right" vertical="top"/>
    </xf>
    <xf numFmtId="167" fontId="11" fillId="0" borderId="0" xfId="1" applyNumberFormat="1" applyFont="1" applyFill="1" applyAlignment="1">
      <alignment horizontal="right" vertical="top"/>
    </xf>
    <xf numFmtId="4" fontId="0" fillId="0" borderId="0" xfId="0" applyNumberFormat="1"/>
    <xf numFmtId="166" fontId="11" fillId="3" borderId="0" xfId="1" applyNumberFormat="1" applyFont="1" applyFill="1" applyAlignment="1">
      <alignment horizontal="right" vertical="top"/>
    </xf>
    <xf numFmtId="0" fontId="0" fillId="0" borderId="0" xfId="0" applyFill="1"/>
    <xf numFmtId="4" fontId="7" fillId="0" borderId="0" xfId="1" applyNumberFormat="1" applyFont="1" applyAlignment="1">
      <alignment horizontal="center" vertical="top"/>
    </xf>
    <xf numFmtId="4" fontId="8" fillId="0" borderId="0" xfId="1" applyNumberFormat="1" applyFont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0" fillId="2" borderId="0" xfId="0" applyFill="1" applyAlignment="1"/>
    <xf numFmtId="166" fontId="14" fillId="0" borderId="0" xfId="1" applyNumberFormat="1" applyFont="1" applyAlignment="1">
      <alignment horizontal="right" vertical="top"/>
    </xf>
    <xf numFmtId="166" fontId="14" fillId="2" borderId="0" xfId="1" applyNumberFormat="1" applyFont="1" applyFill="1" applyAlignment="1">
      <alignment horizontal="right" vertical="top"/>
    </xf>
    <xf numFmtId="172" fontId="11" fillId="3" borderId="0" xfId="1" applyNumberFormat="1" applyFont="1" applyFill="1" applyAlignment="1">
      <alignment horizontal="right" vertical="top"/>
    </xf>
    <xf numFmtId="2" fontId="11" fillId="3" borderId="0" xfId="1" applyNumberFormat="1" applyFont="1" applyFill="1" applyAlignment="1">
      <alignment horizontal="right" vertical="top"/>
    </xf>
    <xf numFmtId="168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horizontal="right" vertical="top"/>
    </xf>
    <xf numFmtId="4" fontId="11" fillId="0" borderId="0" xfId="1" applyNumberFormat="1" applyFont="1" applyAlignment="1">
      <alignment horizontal="right" vertical="top"/>
    </xf>
    <xf numFmtId="2" fontId="11" fillId="2" borderId="0" xfId="1" applyNumberFormat="1" applyFont="1" applyFill="1" applyAlignment="1">
      <alignment vertical="top"/>
    </xf>
    <xf numFmtId="168" fontId="11" fillId="0" borderId="0" xfId="1" applyNumberFormat="1" applyFont="1" applyAlignment="1">
      <alignment vertical="top"/>
    </xf>
    <xf numFmtId="0" fontId="5" fillId="4" borderId="0" xfId="0" applyFont="1" applyFill="1"/>
    <xf numFmtId="43" fontId="8" fillId="4" borderId="0" xfId="1" applyFont="1" applyFill="1" applyAlignment="1">
      <alignment horizontal="left" vertical="top"/>
    </xf>
    <xf numFmtId="171" fontId="8" fillId="4" borderId="0" xfId="1" applyNumberFormat="1" applyFont="1" applyFill="1" applyAlignment="1">
      <alignment horizontal="right" vertical="top"/>
    </xf>
    <xf numFmtId="171" fontId="8" fillId="4" borderId="0" xfId="1" applyNumberFormat="1" applyFont="1" applyFill="1" applyAlignment="1">
      <alignment vertical="top"/>
    </xf>
    <xf numFmtId="0" fontId="0" fillId="5" borderId="0" xfId="0" applyFill="1"/>
    <xf numFmtId="0" fontId="5" fillId="5" borderId="0" xfId="0" applyFont="1" applyFill="1"/>
    <xf numFmtId="44" fontId="1" fillId="5" borderId="0" xfId="2" applyNumberFormat="1" applyFill="1"/>
    <xf numFmtId="4" fontId="0" fillId="5" borderId="0" xfId="0" applyNumberFormat="1" applyFill="1"/>
    <xf numFmtId="0" fontId="13" fillId="0" borderId="0" xfId="0" applyFont="1" applyFill="1"/>
    <xf numFmtId="0" fontId="0" fillId="6" borderId="0" xfId="0" applyFill="1"/>
    <xf numFmtId="166" fontId="14" fillId="4" borderId="0" xfId="1" applyNumberFormat="1" applyFont="1" applyFill="1" applyAlignment="1">
      <alignment horizontal="right" vertical="top"/>
    </xf>
    <xf numFmtId="0" fontId="0" fillId="4" borderId="0" xfId="0" applyFill="1"/>
    <xf numFmtId="0" fontId="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14" fontId="16" fillId="0" borderId="0" xfId="0" applyNumberFormat="1" applyFont="1"/>
    <xf numFmtId="18" fontId="16" fillId="0" borderId="0" xfId="0" applyNumberFormat="1" applyFont="1"/>
    <xf numFmtId="0" fontId="18" fillId="0" borderId="0" xfId="0" applyFont="1" applyAlignment="1">
      <alignment horizontal="center"/>
    </xf>
    <xf numFmtId="165" fontId="8" fillId="0" borderId="0" xfId="1" applyNumberFormat="1" applyFont="1" applyAlignment="1">
      <alignment horizontal="center" vertical="top"/>
    </xf>
    <xf numFmtId="165" fontId="10" fillId="0" borderId="0" xfId="1" applyNumberFormat="1" applyFont="1" applyAlignment="1">
      <alignment horizontal="center" vertical="top"/>
    </xf>
    <xf numFmtId="165" fontId="8" fillId="2" borderId="0" xfId="1" applyNumberFormat="1" applyFont="1" applyFill="1" applyAlignment="1">
      <alignment horizontal="center" vertical="top"/>
    </xf>
    <xf numFmtId="0" fontId="19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1" applyFont="1" applyAlignment="1">
      <alignment horizontal="center" vertical="top"/>
    </xf>
    <xf numFmtId="43" fontId="8" fillId="2" borderId="0" xfId="1" applyFont="1" applyFill="1" applyAlignment="1">
      <alignment horizontal="center" vertical="top"/>
    </xf>
    <xf numFmtId="0" fontId="20" fillId="0" borderId="0" xfId="0" applyFont="1"/>
    <xf numFmtId="0" fontId="16" fillId="2" borderId="0" xfId="0" applyFont="1" applyFill="1"/>
    <xf numFmtId="2" fontId="12" fillId="0" borderId="0" xfId="0" applyNumberFormat="1" applyFont="1"/>
    <xf numFmtId="0" fontId="12" fillId="0" borderId="0" xfId="0" applyFont="1"/>
    <xf numFmtId="0" fontId="16" fillId="3" borderId="0" xfId="0" applyFont="1" applyFill="1"/>
    <xf numFmtId="4" fontId="12" fillId="3" borderId="0" xfId="0" applyNumberFormat="1" applyFont="1" applyFill="1"/>
    <xf numFmtId="0" fontId="0" fillId="7" borderId="0" xfId="0" applyFill="1"/>
    <xf numFmtId="0" fontId="16" fillId="4" borderId="0" xfId="0" applyFont="1" applyFill="1"/>
    <xf numFmtId="4" fontId="21" fillId="4" borderId="0" xfId="0" applyNumberFormat="1" applyFont="1" applyFill="1"/>
    <xf numFmtId="4" fontId="11" fillId="2" borderId="0" xfId="1" applyNumberFormat="1" applyFont="1" applyFill="1" applyAlignment="1">
      <alignment horizontal="right" vertical="top"/>
    </xf>
    <xf numFmtId="166" fontId="12" fillId="3" borderId="0" xfId="0" applyNumberFormat="1" applyFont="1" applyFill="1"/>
    <xf numFmtId="174" fontId="16" fillId="0" borderId="0" xfId="0" applyNumberFormat="1" applyFont="1"/>
    <xf numFmtId="171" fontId="11" fillId="0" borderId="0" xfId="1" applyNumberFormat="1" applyFont="1" applyFill="1" applyAlignment="1">
      <alignment horizontal="right" vertical="top"/>
    </xf>
    <xf numFmtId="43" fontId="9" fillId="3" borderId="0" xfId="1" applyFont="1" applyFill="1" applyAlignment="1">
      <alignment horizontal="left" vertical="top"/>
    </xf>
    <xf numFmtId="171" fontId="11" fillId="3" borderId="0" xfId="1" applyNumberFormat="1" applyFont="1" applyFill="1" applyAlignment="1">
      <alignment horizontal="right" vertical="top"/>
    </xf>
    <xf numFmtId="43" fontId="10" fillId="6" borderId="0" xfId="1" applyFont="1" applyFill="1" applyAlignment="1">
      <alignment horizontal="left" vertical="top"/>
    </xf>
    <xf numFmtId="171" fontId="11" fillId="6" borderId="0" xfId="1" applyNumberFormat="1" applyFont="1" applyFill="1" applyAlignment="1">
      <alignment horizontal="right" vertical="top"/>
    </xf>
    <xf numFmtId="173" fontId="16" fillId="0" borderId="0" xfId="0" applyNumberFormat="1" applyFont="1"/>
    <xf numFmtId="171" fontId="14" fillId="0" borderId="0" xfId="1" applyNumberFormat="1" applyFont="1" applyAlignment="1">
      <alignment horizontal="right" vertical="top"/>
    </xf>
    <xf numFmtId="172" fontId="11" fillId="2" borderId="0" xfId="1" applyNumberFormat="1" applyFont="1" applyFill="1" applyAlignment="1">
      <alignment horizontal="right" vertical="top"/>
    </xf>
    <xf numFmtId="173" fontId="18" fillId="0" borderId="0" xfId="0" applyNumberFormat="1" applyFont="1"/>
    <xf numFmtId="0" fontId="5" fillId="0" borderId="0" xfId="0" applyFont="1"/>
    <xf numFmtId="166" fontId="14" fillId="0" borderId="0" xfId="1" applyNumberFormat="1" applyFont="1" applyFill="1" applyAlignment="1">
      <alignment horizontal="right" vertical="top"/>
    </xf>
    <xf numFmtId="168" fontId="11" fillId="0" borderId="0" xfId="1" applyNumberFormat="1" applyFont="1" applyFill="1" applyAlignment="1">
      <alignment horizontal="right" vertical="top"/>
    </xf>
    <xf numFmtId="166" fontId="11" fillId="0" borderId="0" xfId="1" applyNumberFormat="1" applyFont="1" applyFill="1" applyAlignment="1">
      <alignment horizontal="right" vertical="top"/>
    </xf>
    <xf numFmtId="43" fontId="10" fillId="4" borderId="0" xfId="1" applyFont="1" applyFill="1" applyAlignment="1">
      <alignment horizontal="left" vertical="top"/>
    </xf>
    <xf numFmtId="175" fontId="14" fillId="4" borderId="0" xfId="1" applyNumberFormat="1" applyFont="1" applyFill="1" applyAlignment="1">
      <alignment horizontal="right" vertical="top"/>
    </xf>
    <xf numFmtId="173" fontId="18" fillId="4" borderId="0" xfId="0" applyNumberFormat="1" applyFont="1" applyFill="1"/>
    <xf numFmtId="43" fontId="8" fillId="0" borderId="0" xfId="1" applyFont="1" applyFill="1" applyAlignment="1">
      <alignment horizontal="center" vertical="top"/>
    </xf>
    <xf numFmtId="164" fontId="13" fillId="0" borderId="0" xfId="0" applyNumberFormat="1" applyFont="1"/>
    <xf numFmtId="43" fontId="9" fillId="0" borderId="0" xfId="1" applyFont="1" applyFill="1" applyAlignment="1">
      <alignment horizontal="left" vertical="top"/>
    </xf>
    <xf numFmtId="4" fontId="12" fillId="0" borderId="0" xfId="0" applyNumberFormat="1" applyFont="1" applyFill="1"/>
    <xf numFmtId="166" fontId="12" fillId="2" borderId="0" xfId="0" applyNumberFormat="1" applyFont="1" applyFill="1"/>
    <xf numFmtId="168" fontId="12" fillId="3" borderId="0" xfId="0" applyNumberFormat="1" applyFont="1" applyFill="1"/>
    <xf numFmtId="164" fontId="5" fillId="0" borderId="0" xfId="0" applyNumberFormat="1" applyFont="1"/>
    <xf numFmtId="4" fontId="14" fillId="0" borderId="0" xfId="1" applyNumberFormat="1" applyFont="1" applyFill="1" applyAlignment="1">
      <alignment horizontal="right" vertical="top"/>
    </xf>
    <xf numFmtId="171" fontId="14" fillId="4" borderId="0" xfId="1" applyNumberFormat="1" applyFont="1" applyFill="1" applyAlignment="1">
      <alignment horizontal="right" vertical="top"/>
    </xf>
    <xf numFmtId="0" fontId="5" fillId="0" borderId="0" xfId="0" applyFont="1" applyFill="1" applyAlignment="1">
      <alignment horizontal="center"/>
    </xf>
    <xf numFmtId="43" fontId="8" fillId="0" borderId="0" xfId="1" applyFont="1" applyFill="1" applyAlignment="1">
      <alignment horizontal="right" vertical="top"/>
    </xf>
    <xf numFmtId="43" fontId="6" fillId="0" borderId="0" xfId="1" applyFont="1" applyFill="1" applyAlignment="1">
      <alignment horizontal="right" vertical="top"/>
    </xf>
    <xf numFmtId="0" fontId="13" fillId="3" borderId="0" xfId="0" applyFont="1" applyFill="1"/>
    <xf numFmtId="174" fontId="15" fillId="0" borderId="0" xfId="0" applyNumberFormat="1" applyFont="1"/>
    <xf numFmtId="0" fontId="15" fillId="0" borderId="0" xfId="0" applyFont="1"/>
    <xf numFmtId="2" fontId="11" fillId="0" borderId="0" xfId="1" applyNumberFormat="1" applyFont="1" applyFill="1" applyAlignment="1">
      <alignment horizontal="right" vertical="top"/>
    </xf>
    <xf numFmtId="43" fontId="6" fillId="2" borderId="0" xfId="1" applyFont="1" applyFill="1" applyAlignment="1">
      <alignment horizontal="right" vertical="top"/>
    </xf>
    <xf numFmtId="173" fontId="19" fillId="0" borderId="0" xfId="0" applyNumberFormat="1" applyFont="1"/>
    <xf numFmtId="168" fontId="14" fillId="0" borderId="0" xfId="1" applyNumberFormat="1" applyFont="1" applyFill="1" applyAlignment="1">
      <alignment horizontal="right" vertical="top"/>
    </xf>
    <xf numFmtId="43" fontId="9" fillId="0" borderId="0" xfId="1" quotePrefix="1" applyFont="1" applyAlignment="1">
      <alignment horizontal="left" vertical="top"/>
    </xf>
    <xf numFmtId="44" fontId="0" fillId="5" borderId="0" xfId="0" applyNumberFormat="1" applyFill="1"/>
    <xf numFmtId="43" fontId="22" fillId="0" borderId="0" xfId="1" applyFont="1" applyAlignment="1">
      <alignment horizontal="left" vertical="top"/>
    </xf>
    <xf numFmtId="43" fontId="23" fillId="0" borderId="0" xfId="1" applyFont="1" applyAlignment="1">
      <alignment horizontal="center" vertical="top"/>
    </xf>
    <xf numFmtId="43" fontId="22" fillId="0" borderId="0" xfId="1" applyFont="1" applyAlignment="1">
      <alignment horizontal="right" vertical="top"/>
    </xf>
    <xf numFmtId="43" fontId="24" fillId="0" borderId="0" xfId="1" applyFont="1" applyAlignment="1">
      <alignment horizontal="center" vertical="top"/>
    </xf>
    <xf numFmtId="43" fontId="25" fillId="0" borderId="0" xfId="1" applyFont="1" applyAlignment="1">
      <alignment horizontal="left" vertical="top"/>
    </xf>
    <xf numFmtId="4" fontId="26" fillId="0" borderId="0" xfId="1" applyNumberFormat="1" applyFont="1" applyAlignment="1">
      <alignment horizontal="right" vertical="top"/>
    </xf>
    <xf numFmtId="166" fontId="26" fillId="2" borderId="0" xfId="1" applyNumberFormat="1" applyFont="1" applyFill="1" applyAlignment="1">
      <alignment horizontal="right" vertical="top"/>
    </xf>
    <xf numFmtId="166" fontId="26" fillId="0" borderId="0" xfId="1" applyNumberFormat="1" applyFont="1" applyAlignment="1">
      <alignment horizontal="right" vertical="top"/>
    </xf>
    <xf numFmtId="2" fontId="26" fillId="2" borderId="0" xfId="1" applyNumberFormat="1" applyFont="1" applyFill="1" applyAlignment="1">
      <alignment horizontal="right" vertical="top"/>
    </xf>
    <xf numFmtId="2" fontId="26" fillId="0" borderId="0" xfId="1" applyNumberFormat="1" applyFont="1" applyAlignment="1">
      <alignment horizontal="right" vertical="top"/>
    </xf>
    <xf numFmtId="43" fontId="14" fillId="3" borderId="0" xfId="1" applyFont="1" applyFill="1" applyAlignment="1">
      <alignment horizontal="left" vertical="top"/>
    </xf>
    <xf numFmtId="168" fontId="26" fillId="3" borderId="0" xfId="1" applyNumberFormat="1" applyFont="1" applyFill="1" applyAlignment="1">
      <alignment horizontal="right" vertical="top"/>
    </xf>
    <xf numFmtId="168" fontId="26" fillId="0" borderId="0" xfId="1" applyNumberFormat="1" applyFont="1" applyAlignment="1">
      <alignment horizontal="right" vertical="top"/>
    </xf>
    <xf numFmtId="176" fontId="15" fillId="0" borderId="0" xfId="0" applyNumberFormat="1" applyFont="1"/>
    <xf numFmtId="168" fontId="26" fillId="2" borderId="0" xfId="1" applyNumberFormat="1" applyFont="1" applyFill="1" applyAlignment="1">
      <alignment horizontal="right" vertical="top"/>
    </xf>
    <xf numFmtId="167" fontId="26" fillId="2" borderId="0" xfId="1" applyNumberFormat="1" applyFont="1" applyFill="1" applyAlignment="1">
      <alignment horizontal="right" vertical="top"/>
    </xf>
    <xf numFmtId="167" fontId="26" fillId="0" borderId="0" xfId="1" applyNumberFormat="1" applyFont="1" applyAlignment="1">
      <alignment horizontal="right" vertical="top"/>
    </xf>
    <xf numFmtId="172" fontId="26" fillId="0" borderId="0" xfId="1" applyNumberFormat="1" applyFont="1" applyAlignment="1">
      <alignment horizontal="right" vertical="top"/>
    </xf>
    <xf numFmtId="4" fontId="26" fillId="3" borderId="0" xfId="1" applyNumberFormat="1" applyFont="1" applyFill="1" applyAlignment="1">
      <alignment horizontal="right" vertical="top"/>
    </xf>
    <xf numFmtId="166" fontId="26" fillId="3" borderId="0" xfId="1" applyNumberFormat="1" applyFont="1" applyFill="1" applyAlignment="1">
      <alignment horizontal="right" vertical="top"/>
    </xf>
    <xf numFmtId="176" fontId="19" fillId="0" borderId="0" xfId="0" applyNumberFormat="1" applyFont="1"/>
    <xf numFmtId="164" fontId="19" fillId="0" borderId="0" xfId="0" applyNumberFormat="1" applyFont="1"/>
    <xf numFmtId="168" fontId="26" fillId="0" borderId="0" xfId="1" applyNumberFormat="1" applyFont="1" applyFill="1" applyAlignment="1">
      <alignment horizontal="right" vertical="top"/>
    </xf>
    <xf numFmtId="167" fontId="26" fillId="3" borderId="0" xfId="1" applyNumberFormat="1" applyFont="1" applyFill="1" applyAlignment="1">
      <alignment horizontal="right" vertical="top"/>
    </xf>
    <xf numFmtId="4" fontId="26" fillId="0" borderId="0" xfId="1" applyNumberFormat="1" applyFont="1" applyFill="1" applyAlignment="1">
      <alignment horizontal="right" vertical="top"/>
    </xf>
    <xf numFmtId="4" fontId="11" fillId="0" borderId="0" xfId="1" applyNumberFormat="1" applyFont="1" applyFill="1" applyAlignment="1">
      <alignment horizontal="right" vertical="top"/>
    </xf>
    <xf numFmtId="2" fontId="26" fillId="0" borderId="0" xfId="1" applyNumberFormat="1" applyFont="1" applyFill="1" applyAlignment="1">
      <alignment horizontal="right" vertical="top"/>
    </xf>
    <xf numFmtId="43" fontId="27" fillId="4" borderId="0" xfId="1" applyFont="1" applyFill="1" applyAlignment="1">
      <alignment horizontal="left" vertical="top"/>
    </xf>
    <xf numFmtId="171" fontId="28" fillId="4" borderId="0" xfId="1" applyNumberFormat="1" applyFont="1" applyFill="1" applyAlignment="1">
      <alignment horizontal="right" vertical="top"/>
    </xf>
    <xf numFmtId="4" fontId="14" fillId="4" borderId="0" xfId="1" applyNumberFormat="1" applyFont="1" applyFill="1" applyAlignment="1">
      <alignment horizontal="right" vertical="top"/>
    </xf>
    <xf numFmtId="4" fontId="12" fillId="2" borderId="0" xfId="0" applyNumberFormat="1" applyFont="1" applyFill="1"/>
    <xf numFmtId="4" fontId="0" fillId="2" borderId="0" xfId="0" applyNumberFormat="1" applyFill="1"/>
    <xf numFmtId="176" fontId="13" fillId="0" borderId="0" xfId="0" applyNumberFormat="1" applyFont="1"/>
    <xf numFmtId="177" fontId="11" fillId="0" borderId="0" xfId="1" applyNumberFormat="1" applyFont="1" applyFill="1" applyAlignment="1">
      <alignment horizontal="right" vertical="top"/>
    </xf>
    <xf numFmtId="4" fontId="0" fillId="0" borderId="0" xfId="0" applyNumberFormat="1" applyFill="1"/>
    <xf numFmtId="166" fontId="0" fillId="0" borderId="0" xfId="0" applyNumberFormat="1"/>
    <xf numFmtId="40" fontId="14" fillId="0" borderId="0" xfId="1" applyNumberFormat="1" applyFont="1" applyFill="1" applyAlignment="1">
      <alignment horizontal="right" vertical="top"/>
    </xf>
    <xf numFmtId="4" fontId="15" fillId="0" borderId="0" xfId="0" applyNumberFormat="1" applyFont="1"/>
    <xf numFmtId="4" fontId="15" fillId="2" borderId="0" xfId="0" applyNumberFormat="1" applyFont="1" applyFill="1"/>
    <xf numFmtId="2" fontId="14" fillId="0" borderId="0" xfId="1" applyNumberFormat="1" applyFont="1" applyAlignment="1">
      <alignment horizontal="right" vertical="top"/>
    </xf>
    <xf numFmtId="176" fontId="5" fillId="0" borderId="0" xfId="0" applyNumberFormat="1" applyFont="1" applyFill="1"/>
    <xf numFmtId="0" fontId="30" fillId="0" borderId="0" xfId="0" applyFont="1"/>
    <xf numFmtId="164" fontId="13" fillId="0" borderId="0" xfId="0" applyNumberFormat="1" applyFont="1" applyFill="1"/>
    <xf numFmtId="176" fontId="13" fillId="0" borderId="0" xfId="0" applyNumberFormat="1" applyFont="1" applyFill="1"/>
    <xf numFmtId="164" fontId="9" fillId="0" borderId="0" xfId="1" applyNumberFormat="1" applyFont="1" applyFill="1" applyAlignment="1">
      <alignment horizontal="right" vertical="top"/>
    </xf>
    <xf numFmtId="178" fontId="9" fillId="0" borderId="0" xfId="1" applyNumberFormat="1" applyFont="1" applyFill="1" applyAlignment="1">
      <alignment horizontal="right" vertical="top"/>
    </xf>
    <xf numFmtId="0" fontId="29" fillId="0" borderId="0" xfId="0" applyFont="1"/>
    <xf numFmtId="4" fontId="14" fillId="2" borderId="0" xfId="1" applyNumberFormat="1" applyFont="1" applyFill="1" applyAlignment="1">
      <alignment horizontal="right" vertical="top"/>
    </xf>
    <xf numFmtId="178" fontId="8" fillId="0" borderId="0" xfId="1" applyNumberFormat="1" applyFont="1" applyFill="1" applyAlignment="1">
      <alignment horizontal="right" vertical="top"/>
    </xf>
    <xf numFmtId="178" fontId="6" fillId="0" borderId="0" xfId="1" applyNumberFormat="1" applyFont="1" applyFill="1" applyAlignment="1">
      <alignment horizontal="right" vertical="top"/>
    </xf>
    <xf numFmtId="43" fontId="25" fillId="4" borderId="0" xfId="1" applyFont="1" applyFill="1" applyAlignment="1">
      <alignment horizontal="left" vertical="top"/>
    </xf>
    <xf numFmtId="168" fontId="26" fillId="4" borderId="0" xfId="1" applyNumberFormat="1" applyFont="1" applyFill="1" applyAlignment="1">
      <alignment horizontal="right" vertical="top"/>
    </xf>
    <xf numFmtId="43" fontId="27" fillId="0" borderId="0" xfId="1" applyFont="1" applyAlignment="1">
      <alignment horizontal="left" vertical="top"/>
    </xf>
    <xf numFmtId="168" fontId="28" fillId="0" borderId="0" xfId="1" applyNumberFormat="1" applyFont="1" applyAlignment="1">
      <alignment horizontal="right" vertical="top"/>
    </xf>
    <xf numFmtId="168" fontId="14" fillId="4" borderId="0" xfId="1" applyNumberFormat="1" applyFont="1" applyFill="1" applyAlignment="1">
      <alignment horizontal="right" vertical="top"/>
    </xf>
    <xf numFmtId="43" fontId="9" fillId="4" borderId="0" xfId="1" applyFont="1" applyFill="1" applyAlignment="1">
      <alignment horizontal="left" vertical="top"/>
    </xf>
    <xf numFmtId="166" fontId="11" fillId="4" borderId="0" xfId="1" applyNumberFormat="1" applyFont="1" applyFill="1" applyAlignment="1">
      <alignment horizontal="right" vertical="top"/>
    </xf>
    <xf numFmtId="4" fontId="12" fillId="4" borderId="0" xfId="0" applyNumberFormat="1" applyFont="1" applyFill="1" applyAlignment="1">
      <alignment horizontal="right" vertical="top"/>
    </xf>
    <xf numFmtId="167" fontId="11" fillId="4" borderId="0" xfId="1" applyNumberFormat="1" applyFont="1" applyFill="1" applyAlignment="1">
      <alignment horizontal="right" vertical="top"/>
    </xf>
    <xf numFmtId="2" fontId="11" fillId="4" borderId="0" xfId="1" applyNumberFormat="1" applyFont="1" applyFill="1" applyAlignment="1">
      <alignment horizontal="right" vertical="top"/>
    </xf>
    <xf numFmtId="171" fontId="11" fillId="4" borderId="0" xfId="1" applyNumberFormat="1" applyFont="1" applyFill="1" applyAlignment="1">
      <alignment horizontal="right" vertical="top"/>
    </xf>
    <xf numFmtId="4" fontId="11" fillId="4" borderId="0" xfId="1" applyNumberFormat="1" applyFont="1" applyFill="1" applyAlignment="1">
      <alignment horizontal="right" vertical="top"/>
    </xf>
    <xf numFmtId="168" fontId="11" fillId="4" borderId="0" xfId="1" applyNumberFormat="1" applyFont="1" applyFill="1" applyAlignment="1">
      <alignment horizontal="right" vertical="top"/>
    </xf>
    <xf numFmtId="165" fontId="6" fillId="0" borderId="0" xfId="1" applyNumberFormat="1" applyFont="1" applyFill="1" applyAlignment="1">
      <alignment horizontal="center" vertical="top"/>
    </xf>
    <xf numFmtId="0" fontId="0" fillId="0" borderId="0" xfId="0" applyFill="1" applyAlignment="1"/>
    <xf numFmtId="167" fontId="11" fillId="0" borderId="0" xfId="1" applyNumberFormat="1" applyFont="1" applyFill="1" applyAlignment="1">
      <alignment vertical="top"/>
    </xf>
    <xf numFmtId="2" fontId="11" fillId="0" borderId="0" xfId="1" applyNumberFormat="1" applyFont="1" applyFill="1" applyAlignment="1">
      <alignment vertical="top"/>
    </xf>
    <xf numFmtId="168" fontId="11" fillId="0" borderId="0" xfId="1" applyNumberFormat="1" applyFont="1" applyFill="1" applyAlignment="1">
      <alignment vertical="top"/>
    </xf>
    <xf numFmtId="4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horizontal="right" vertical="top"/>
    </xf>
    <xf numFmtId="171" fontId="0" fillId="5" borderId="0" xfId="0" applyNumberFormat="1" applyFill="1"/>
    <xf numFmtId="166" fontId="0" fillId="5" borderId="0" xfId="0" applyNumberFormat="1" applyFill="1"/>
    <xf numFmtId="168" fontId="0" fillId="5" borderId="0" xfId="0" applyNumberFormat="1" applyFill="1"/>
    <xf numFmtId="43" fontId="10" fillId="5" borderId="0" xfId="1" applyFont="1" applyFill="1" applyAlignment="1">
      <alignment horizontal="left" vertical="top"/>
    </xf>
    <xf numFmtId="0" fontId="13" fillId="5" borderId="0" xfId="0" applyFont="1" applyFill="1"/>
    <xf numFmtId="171" fontId="14" fillId="5" borderId="0" xfId="1" applyNumberFormat="1" applyFont="1" applyFill="1" applyAlignment="1">
      <alignment horizontal="right" vertical="top"/>
    </xf>
    <xf numFmtId="166" fontId="14" fillId="5" borderId="0" xfId="1" applyNumberFormat="1" applyFont="1" applyFill="1" applyAlignment="1">
      <alignment horizontal="right" vertical="top"/>
    </xf>
    <xf numFmtId="168" fontId="14" fillId="5" borderId="0" xfId="1" applyNumberFormat="1" applyFont="1" applyFill="1" applyAlignment="1">
      <alignment horizontal="right" vertical="top"/>
    </xf>
    <xf numFmtId="4" fontId="14" fillId="5" borderId="0" xfId="1" applyNumberFormat="1" applyFont="1" applyFill="1" applyAlignment="1">
      <alignment horizontal="right" vertical="top"/>
    </xf>
    <xf numFmtId="168" fontId="14" fillId="5" borderId="0" xfId="1" applyNumberFormat="1" applyFont="1" applyFill="1" applyAlignment="1">
      <alignment vertical="top"/>
    </xf>
    <xf numFmtId="0" fontId="19" fillId="0" borderId="0" xfId="0" applyFont="1" applyFill="1" applyAlignment="1">
      <alignment horizontal="center"/>
    </xf>
    <xf numFmtId="0" fontId="16" fillId="0" borderId="0" xfId="0" applyFont="1" applyFill="1"/>
    <xf numFmtId="165" fontId="8" fillId="0" borderId="0" xfId="1" applyNumberFormat="1" applyFont="1" applyFill="1" applyAlignment="1">
      <alignment horizontal="center" vertical="top"/>
    </xf>
    <xf numFmtId="172" fontId="11" fillId="0" borderId="0" xfId="1" applyNumberFormat="1" applyFont="1" applyFill="1" applyAlignment="1">
      <alignment horizontal="right" vertical="top"/>
    </xf>
    <xf numFmtId="173" fontId="16" fillId="0" borderId="0" xfId="0" applyNumberFormat="1" applyFont="1" applyFill="1"/>
    <xf numFmtId="0" fontId="20" fillId="0" borderId="0" xfId="0" applyFont="1" applyFill="1"/>
    <xf numFmtId="2" fontId="12" fillId="0" borderId="0" xfId="0" applyNumberFormat="1" applyFont="1" applyFill="1"/>
    <xf numFmtId="0" fontId="13" fillId="0" borderId="0" xfId="0" applyFont="1" applyAlignment="1">
      <alignment horizontal="center" vertical="top"/>
    </xf>
    <xf numFmtId="43" fontId="7" fillId="0" borderId="0" xfId="1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5" borderId="0" xfId="0" applyFill="1" applyAlignment="1">
      <alignment horizontal="right" vertical="top"/>
    </xf>
    <xf numFmtId="0" fontId="5" fillId="5" borderId="0" xfId="0" applyFont="1" applyFill="1" applyAlignment="1">
      <alignment horizontal="right" vertical="top"/>
    </xf>
    <xf numFmtId="4" fontId="0" fillId="5" borderId="0" xfId="0" applyNumberFormat="1" applyFill="1" applyAlignment="1">
      <alignment horizontal="right" vertical="top"/>
    </xf>
    <xf numFmtId="171" fontId="26" fillId="2" borderId="0" xfId="1" applyNumberFormat="1" applyFont="1" applyFill="1" applyAlignment="1">
      <alignment horizontal="right" vertical="top"/>
    </xf>
    <xf numFmtId="172" fontId="26" fillId="2" borderId="0" xfId="1" applyNumberFormat="1" applyFont="1" applyFill="1" applyAlignment="1">
      <alignment horizontal="right" vertical="top"/>
    </xf>
    <xf numFmtId="166" fontId="11" fillId="5" borderId="0" xfId="1" applyNumberFormat="1" applyFont="1" applyFill="1" applyAlignment="1">
      <alignment horizontal="right" vertical="top"/>
    </xf>
    <xf numFmtId="175" fontId="14" fillId="5" borderId="0" xfId="1" applyNumberFormat="1" applyFont="1" applyFill="1" applyAlignment="1">
      <alignment horizontal="right" vertical="top"/>
    </xf>
    <xf numFmtId="175" fontId="0" fillId="5" borderId="0" xfId="0" applyNumberFormat="1" applyFill="1"/>
    <xf numFmtId="2" fontId="12" fillId="2" borderId="0" xfId="0" applyNumberFormat="1" applyFont="1" applyFill="1"/>
    <xf numFmtId="14" fontId="0" fillId="0" borderId="0" xfId="0" applyNumberFormat="1"/>
    <xf numFmtId="166" fontId="12" fillId="0" borderId="0" xfId="0" applyNumberFormat="1" applyFont="1" applyFill="1"/>
    <xf numFmtId="43" fontId="9" fillId="0" borderId="0" xfId="1" applyFont="1" applyAlignment="1"/>
    <xf numFmtId="0" fontId="0" fillId="0" borderId="0" xfId="0" applyFill="1" applyAlignment="1">
      <alignment horizontal="right" vertical="top"/>
    </xf>
    <xf numFmtId="0" fontId="12" fillId="0" borderId="0" xfId="0" applyFont="1" applyAlignment="1">
      <alignment horizontal="right" vertical="top"/>
    </xf>
    <xf numFmtId="166" fontId="31" fillId="5" borderId="0" xfId="0" applyNumberFormat="1" applyFont="1" applyFill="1"/>
    <xf numFmtId="14" fontId="6" fillId="0" borderId="0" xfId="1" applyNumberFormat="1" applyFont="1" applyAlignment="1">
      <alignment horizontal="left" vertical="top"/>
    </xf>
    <xf numFmtId="2" fontId="12" fillId="0" borderId="0" xfId="0" applyNumberFormat="1" applyFont="1" applyAlignment="1">
      <alignment horizontal="right" vertical="top"/>
    </xf>
    <xf numFmtId="166" fontId="26" fillId="0" borderId="0" xfId="1" applyNumberFormat="1" applyFont="1" applyFill="1" applyAlignment="1">
      <alignment horizontal="right" vertical="top"/>
    </xf>
    <xf numFmtId="167" fontId="26" fillId="0" borderId="0" xfId="1" applyNumberFormat="1" applyFont="1" applyFill="1" applyAlignment="1">
      <alignment horizontal="right" vertical="top"/>
    </xf>
    <xf numFmtId="2" fontId="26" fillId="5" borderId="0" xfId="1" applyNumberFormat="1" applyFont="1" applyFill="1" applyAlignment="1">
      <alignment horizontal="right" vertical="top"/>
    </xf>
    <xf numFmtId="4" fontId="11" fillId="5" borderId="0" xfId="1" applyNumberFormat="1" applyFont="1" applyFill="1" applyAlignment="1">
      <alignment horizontal="right" vertical="top"/>
    </xf>
    <xf numFmtId="2" fontId="0" fillId="5" borderId="0" xfId="0" applyNumberFormat="1" applyFill="1"/>
    <xf numFmtId="4" fontId="12" fillId="0" borderId="0" xfId="0" applyNumberFormat="1" applyFont="1" applyAlignment="1">
      <alignment horizontal="right"/>
    </xf>
    <xf numFmtId="14" fontId="22" fillId="0" borderId="0" xfId="1" applyNumberFormat="1" applyFont="1" applyAlignment="1">
      <alignment horizontal="left" vertical="top"/>
    </xf>
    <xf numFmtId="2" fontId="11" fillId="5" borderId="0" xfId="1" applyNumberFormat="1" applyFont="1" applyFill="1" applyAlignment="1">
      <alignment horizontal="right" vertical="top"/>
    </xf>
    <xf numFmtId="4" fontId="12" fillId="0" borderId="0" xfId="0" applyNumberFormat="1" applyFont="1" applyAlignment="1"/>
    <xf numFmtId="4" fontId="15" fillId="0" borderId="0" xfId="0" applyNumberFormat="1" applyFont="1" applyFill="1"/>
    <xf numFmtId="171" fontId="14" fillId="3" borderId="0" xfId="1" applyNumberFormat="1" applyFont="1" applyFill="1" applyAlignment="1">
      <alignment horizontal="right" vertical="top"/>
    </xf>
    <xf numFmtId="44" fontId="0" fillId="0" borderId="0" xfId="0" quotePrefix="1" applyNumberFormat="1"/>
    <xf numFmtId="4" fontId="26" fillId="2" borderId="0" xfId="1" applyNumberFormat="1" applyFont="1" applyFill="1" applyAlignment="1">
      <alignment horizontal="right" vertical="top"/>
    </xf>
    <xf numFmtId="4" fontId="32" fillId="0" borderId="0" xfId="0" applyNumberFormat="1" applyFont="1" applyAlignment="1">
      <alignment horizontal="right" vertical="top"/>
    </xf>
    <xf numFmtId="44" fontId="0" fillId="7" borderId="0" xfId="2" applyFont="1" applyFill="1"/>
    <xf numFmtId="44" fontId="0" fillId="7" borderId="0" xfId="0" quotePrefix="1" applyNumberFormat="1" applyFill="1"/>
    <xf numFmtId="166" fontId="12" fillId="3" borderId="0" xfId="0" applyNumberFormat="1" applyFont="1" applyFill="1" applyAlignment="1">
      <alignment horizontal="right"/>
    </xf>
    <xf numFmtId="10" fontId="6" fillId="0" borderId="0" xfId="3" applyNumberFormat="1" applyFont="1" applyFill="1" applyAlignment="1">
      <alignment horizontal="right" vertical="top"/>
    </xf>
    <xf numFmtId="10" fontId="6" fillId="5" borderId="0" xfId="3" applyNumberFormat="1" applyFont="1" applyFill="1" applyAlignment="1">
      <alignment horizontal="right" vertical="top"/>
    </xf>
    <xf numFmtId="10" fontId="8" fillId="4" borderId="0" xfId="3" applyNumberFormat="1" applyFont="1" applyFill="1" applyAlignment="1">
      <alignment horizontal="right" vertical="top"/>
    </xf>
    <xf numFmtId="10" fontId="11" fillId="0" borderId="0" xfId="3" applyNumberFormat="1" applyFont="1" applyFill="1" applyAlignment="1">
      <alignment horizontal="right" vertical="top"/>
    </xf>
    <xf numFmtId="10" fontId="11" fillId="4" borderId="0" xfId="3" applyNumberFormat="1" applyFont="1" applyFill="1" applyAlignment="1">
      <alignment horizontal="right" vertical="top"/>
    </xf>
    <xf numFmtId="10" fontId="16" fillId="0" borderId="0" xfId="3" applyNumberFormat="1" applyFont="1"/>
    <xf numFmtId="10" fontId="18" fillId="4" borderId="0" xfId="3" applyNumberFormat="1" applyFont="1" applyFill="1"/>
    <xf numFmtId="10" fontId="16" fillId="5" borderId="0" xfId="3" applyNumberFormat="1" applyFont="1" applyFill="1"/>
    <xf numFmtId="10" fontId="13" fillId="0" borderId="0" xfId="3" applyNumberFormat="1" applyFont="1"/>
    <xf numFmtId="10" fontId="13" fillId="4" borderId="0" xfId="3" applyNumberFormat="1" applyFont="1" applyFill="1"/>
    <xf numFmtId="10" fontId="13" fillId="5" borderId="0" xfId="3" applyNumberFormat="1" applyFont="1" applyFill="1"/>
    <xf numFmtId="10" fontId="33" fillId="0" borderId="0" xfId="3" applyNumberFormat="1" applyFont="1"/>
    <xf numFmtId="10" fontId="15" fillId="0" borderId="0" xfId="3" applyNumberFormat="1" applyFont="1"/>
    <xf numFmtId="10" fontId="34" fillId="0" borderId="0" xfId="3" applyNumberFormat="1" applyFont="1"/>
    <xf numFmtId="10" fontId="34" fillId="5" borderId="0" xfId="3" applyNumberFormat="1" applyFont="1" applyFill="1"/>
    <xf numFmtId="10" fontId="15" fillId="5" borderId="0" xfId="3" applyNumberFormat="1" applyFont="1" applyFill="1"/>
    <xf numFmtId="10" fontId="34" fillId="4" borderId="0" xfId="3" applyNumberFormat="1" applyFont="1" applyFill="1"/>
    <xf numFmtId="10" fontId="15" fillId="4" borderId="0" xfId="3" applyNumberFormat="1" applyFont="1" applyFill="1"/>
    <xf numFmtId="10" fontId="20" fillId="0" borderId="0" xfId="3" applyNumberFormat="1" applyFont="1"/>
    <xf numFmtId="10" fontId="20" fillId="5" borderId="0" xfId="3" applyNumberFormat="1" applyFont="1" applyFill="1"/>
    <xf numFmtId="10" fontId="20" fillId="4" borderId="0" xfId="3" applyNumberFormat="1" applyFont="1" applyFill="1"/>
    <xf numFmtId="10" fontId="0" fillId="4" borderId="0" xfId="3" applyNumberFormat="1" applyFont="1" applyFill="1"/>
    <xf numFmtId="10" fontId="36" fillId="4" borderId="0" xfId="3" applyNumberFormat="1" applyFont="1" applyFill="1"/>
    <xf numFmtId="10" fontId="9" fillId="0" borderId="0" xfId="3" applyNumberFormat="1" applyFont="1" applyFill="1" applyAlignment="1">
      <alignment horizontal="right" vertical="top"/>
    </xf>
    <xf numFmtId="10" fontId="9" fillId="5" borderId="0" xfId="3" applyNumberFormat="1" applyFont="1" applyFill="1" applyAlignment="1">
      <alignment horizontal="right" vertical="top"/>
    </xf>
    <xf numFmtId="10" fontId="37" fillId="0" borderId="0" xfId="3" applyNumberFormat="1" applyFont="1" applyFill="1" applyAlignment="1">
      <alignment horizontal="right" vertical="top"/>
    </xf>
    <xf numFmtId="10" fontId="9" fillId="4" borderId="0" xfId="3" applyNumberFormat="1" applyFont="1" applyFill="1" applyAlignment="1">
      <alignment horizontal="right" vertical="top"/>
    </xf>
    <xf numFmtId="10" fontId="5" fillId="0" borderId="0" xfId="3" applyNumberFormat="1" applyFont="1" applyFill="1"/>
    <xf numFmtId="10" fontId="5" fillId="4" borderId="0" xfId="3" applyNumberFormat="1" applyFont="1" applyFill="1"/>
    <xf numFmtId="10" fontId="5" fillId="5" borderId="0" xfId="3" applyNumberFormat="1" applyFont="1" applyFill="1"/>
    <xf numFmtId="10" fontId="5" fillId="0" borderId="0" xfId="3" applyNumberFormat="1" applyFont="1"/>
    <xf numFmtId="10" fontId="38" fillId="0" borderId="0" xfId="3" applyNumberFormat="1" applyFont="1"/>
    <xf numFmtId="10" fontId="39" fillId="0" borderId="0" xfId="3" applyNumberFormat="1" applyFont="1"/>
    <xf numFmtId="10" fontId="39" fillId="4" borderId="0" xfId="3" applyNumberFormat="1" applyFont="1" applyFill="1"/>
    <xf numFmtId="10" fontId="39" fillId="5" borderId="0" xfId="3" applyNumberFormat="1" applyFont="1" applyFill="1"/>
    <xf numFmtId="10" fontId="40" fillId="0" borderId="0" xfId="3" applyNumberFormat="1" applyFont="1" applyFill="1" applyAlignment="1">
      <alignment horizontal="right" vertical="top"/>
    </xf>
    <xf numFmtId="10" fontId="12" fillId="0" borderId="0" xfId="3" applyNumberFormat="1" applyFont="1" applyFill="1" applyAlignment="1">
      <alignment horizontal="right" vertical="top"/>
    </xf>
    <xf numFmtId="10" fontId="11" fillId="5" borderId="0" xfId="3" applyNumberFormat="1" applyFont="1" applyFill="1" applyAlignment="1">
      <alignment horizontal="right" vertical="top"/>
    </xf>
    <xf numFmtId="10" fontId="40" fillId="5" borderId="0" xfId="3" applyNumberFormat="1" applyFont="1" applyFill="1" applyAlignment="1">
      <alignment horizontal="right" vertical="top"/>
    </xf>
    <xf numFmtId="10" fontId="14" fillId="4" borderId="0" xfId="3" applyNumberFormat="1" applyFont="1" applyFill="1" applyAlignment="1">
      <alignment horizontal="right" vertical="top"/>
    </xf>
    <xf numFmtId="43" fontId="9" fillId="7" borderId="0" xfId="1" applyFont="1" applyFill="1" applyAlignment="1">
      <alignment horizontal="left" vertical="top"/>
    </xf>
    <xf numFmtId="10" fontId="35" fillId="5" borderId="0" xfId="3" applyNumberFormat="1" applyFont="1" applyFill="1"/>
    <xf numFmtId="10" fontId="33" fillId="4" borderId="0" xfId="3" applyNumberFormat="1" applyFont="1" applyFill="1"/>
    <xf numFmtId="10" fontId="6" fillId="4" borderId="0" xfId="3" applyNumberFormat="1" applyFont="1" applyFill="1" applyAlignment="1">
      <alignment horizontal="right" vertical="top"/>
    </xf>
    <xf numFmtId="179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19050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4845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180975</xdr:rowOff>
    </xdr:from>
    <xdr:to>
      <xdr:col>7</xdr:col>
      <xdr:colOff>809625</xdr:colOff>
      <xdr:row>40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0" y="8372475"/>
          <a:ext cx="65913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171450</xdr:rowOff>
    </xdr:from>
    <xdr:to>
      <xdr:col>8</xdr:col>
      <xdr:colOff>0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0" y="15601950"/>
          <a:ext cx="6629400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18</xdr:col>
      <xdr:colOff>9525</xdr:colOff>
      <xdr:row>5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8134350" y="838200"/>
          <a:ext cx="6381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9524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52500"/>
          <a:ext cx="663892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161924</xdr:rowOff>
    </xdr:from>
    <xdr:to>
      <xdr:col>7</xdr:col>
      <xdr:colOff>9525</xdr:colOff>
      <xdr:row>39</xdr:row>
      <xdr:rowOff>9524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38949"/>
          <a:ext cx="66389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7</xdr:col>
      <xdr:colOff>19050</xdr:colOff>
      <xdr:row>72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658725"/>
          <a:ext cx="6648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95250</xdr:colOff>
      <xdr:row>5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7781925" y="838200"/>
          <a:ext cx="6657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0</xdr:rowOff>
    </xdr:from>
    <xdr:to>
      <xdr:col>7</xdr:col>
      <xdr:colOff>19050</xdr:colOff>
      <xdr:row>106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 flipH="1" flipV="1">
          <a:off x="0" y="13716000"/>
          <a:ext cx="6648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389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0" y="68199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161924</xdr:rowOff>
    </xdr:from>
    <xdr:to>
      <xdr:col>16</xdr:col>
      <xdr:colOff>838200</xdr:colOff>
      <xdr:row>5</xdr:row>
      <xdr:rowOff>9524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 flipV="1">
          <a:off x="8229600" y="838199"/>
          <a:ext cx="63627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 flipH="1" flipV="1">
          <a:off x="0" y="1278255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28574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5797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161924</xdr:rowOff>
    </xdr:from>
    <xdr:to>
      <xdr:col>7</xdr:col>
      <xdr:colOff>838200</xdr:colOff>
      <xdr:row>39</xdr:row>
      <xdr:rowOff>9524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667499"/>
          <a:ext cx="66198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152400</xdr:rowOff>
    </xdr:from>
    <xdr:to>
      <xdr:col>8</xdr:col>
      <xdr:colOff>9525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0" y="12858750"/>
          <a:ext cx="66389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152400</xdr:rowOff>
    </xdr:from>
    <xdr:to>
      <xdr:col>8</xdr:col>
      <xdr:colOff>9525</xdr:colOff>
      <xdr:row>107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0" y="18792825"/>
          <a:ext cx="66389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7</xdr:col>
      <xdr:colOff>857249</xdr:colOff>
      <xdr:row>5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19050" y="952500"/>
          <a:ext cx="669607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7</xdr:col>
      <xdr:colOff>838200</xdr:colOff>
      <xdr:row>5</xdr:row>
      <xdr:rowOff>9524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0" y="838199"/>
          <a:ext cx="66960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161925</xdr:rowOff>
    </xdr:from>
    <xdr:to>
      <xdr:col>7</xdr:col>
      <xdr:colOff>0</xdr:colOff>
      <xdr:row>4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923925"/>
          <a:ext cx="66770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7</xdr:col>
      <xdr:colOff>9525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2667000"/>
          <a:ext cx="66865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7</xdr:col>
      <xdr:colOff>19050</xdr:colOff>
      <xdr:row>26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4267200"/>
          <a:ext cx="66865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8</xdr:col>
      <xdr:colOff>95250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0" y="59245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8</xdr:col>
      <xdr:colOff>95250</xdr:colOff>
      <xdr:row>47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0" y="8953500"/>
          <a:ext cx="6962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60</xdr:row>
      <xdr:rowOff>0</xdr:rowOff>
    </xdr:from>
    <xdr:to>
      <xdr:col>8</xdr:col>
      <xdr:colOff>95250</xdr:colOff>
      <xdr:row>60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 flipV="1">
          <a:off x="0" y="982980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81</xdr:row>
      <xdr:rowOff>0</xdr:rowOff>
    </xdr:from>
    <xdr:to>
      <xdr:col>8</xdr:col>
      <xdr:colOff>95250</xdr:colOff>
      <xdr:row>81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0" y="130492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8</xdr:col>
      <xdr:colOff>95250</xdr:colOff>
      <xdr:row>92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 flipV="1">
          <a:off x="0" y="17335500"/>
          <a:ext cx="6962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105</xdr:row>
      <xdr:rowOff>0</xdr:rowOff>
    </xdr:from>
    <xdr:to>
      <xdr:col>8</xdr:col>
      <xdr:colOff>95250</xdr:colOff>
      <xdr:row>105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0" y="1699260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128</xdr:row>
      <xdr:rowOff>0</xdr:rowOff>
    </xdr:from>
    <xdr:to>
      <xdr:col>8</xdr:col>
      <xdr:colOff>95250</xdr:colOff>
      <xdr:row>128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 flipV="1">
          <a:off x="0" y="207073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139</xdr:row>
      <xdr:rowOff>0</xdr:rowOff>
    </xdr:from>
    <xdr:to>
      <xdr:col>8</xdr:col>
      <xdr:colOff>95250</xdr:colOff>
      <xdr:row>139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 flipH="1" flipV="1">
          <a:off x="0" y="224599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962025"/>
          <a:ext cx="68199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0" y="7981950"/>
          <a:ext cx="6981825" cy="381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190499</xdr:rowOff>
    </xdr:from>
    <xdr:to>
      <xdr:col>8</xdr:col>
      <xdr:colOff>9524</xdr:colOff>
      <xdr:row>73</xdr:row>
      <xdr:rowOff>9524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13963649"/>
          <a:ext cx="69818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105</xdr:row>
      <xdr:rowOff>180975</xdr:rowOff>
    </xdr:from>
    <xdr:to>
      <xdr:col>8</xdr:col>
      <xdr:colOff>19050</xdr:colOff>
      <xdr:row>106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 flipV="1">
          <a:off x="57150" y="20240625"/>
          <a:ext cx="69342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139</xdr:row>
      <xdr:rowOff>190499</xdr:rowOff>
    </xdr:from>
    <xdr:to>
      <xdr:col>8</xdr:col>
      <xdr:colOff>19050</xdr:colOff>
      <xdr:row>139</xdr:row>
      <xdr:rowOff>190499</xdr:rowOff>
    </xdr:to>
    <xdr:sp macro="" textlink="">
      <xdr:nvSpPr>
        <xdr:cNvPr id="8" name="Line 5"/>
        <xdr:cNvSpPr>
          <a:spLocks noChangeShapeType="1"/>
        </xdr:cNvSpPr>
      </xdr:nvSpPr>
      <xdr:spPr bwMode="auto">
        <a:xfrm flipH="1" flipV="1">
          <a:off x="0" y="26727149"/>
          <a:ext cx="6991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7</xdr:col>
      <xdr:colOff>847724</xdr:colOff>
      <xdr:row>5</xdr:row>
      <xdr:rowOff>19049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42974"/>
          <a:ext cx="6619874" cy="285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47623</xdr:colOff>
      <xdr:row>73</xdr:row>
      <xdr:rowOff>0</xdr:rowOff>
    </xdr:from>
    <xdr:to>
      <xdr:col>8</xdr:col>
      <xdr:colOff>19049</xdr:colOff>
      <xdr:row>73</xdr:row>
      <xdr:rowOff>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47623" y="14478000"/>
          <a:ext cx="6629401" cy="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9</xdr:row>
      <xdr:rowOff>0</xdr:rowOff>
    </xdr:from>
    <xdr:to>
      <xdr:col>19</xdr:col>
      <xdr:colOff>38100</xdr:colOff>
      <xdr:row>9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 flipV="1">
          <a:off x="9391650" y="1447800"/>
          <a:ext cx="5429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4</xdr:row>
      <xdr:rowOff>161924</xdr:rowOff>
    </xdr:from>
    <xdr:to>
      <xdr:col>18</xdr:col>
      <xdr:colOff>838199</xdr:colOff>
      <xdr:row>5</xdr:row>
      <xdr:rowOff>9524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8248650" y="838199"/>
          <a:ext cx="65246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161924</xdr:rowOff>
    </xdr:from>
    <xdr:to>
      <xdr:col>8</xdr:col>
      <xdr:colOff>0</xdr:colOff>
      <xdr:row>38</xdr:row>
      <xdr:rowOff>9524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H="1" flipV="1">
          <a:off x="0" y="6715124"/>
          <a:ext cx="66198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66674</xdr:colOff>
      <xdr:row>107</xdr:row>
      <xdr:rowOff>0</xdr:rowOff>
    </xdr:from>
    <xdr:to>
      <xdr:col>8</xdr:col>
      <xdr:colOff>38099</xdr:colOff>
      <xdr:row>107</xdr:row>
      <xdr:rowOff>38101</xdr:rowOff>
    </xdr:to>
    <xdr:sp macro="" textlink="">
      <xdr:nvSpPr>
        <xdr:cNvPr id="7" name="Line 4"/>
        <xdr:cNvSpPr>
          <a:spLocks noChangeShapeType="1"/>
        </xdr:cNvSpPr>
      </xdr:nvSpPr>
      <xdr:spPr bwMode="auto">
        <a:xfrm flipH="1">
          <a:off x="66674" y="20383500"/>
          <a:ext cx="6629400" cy="3810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7</xdr:col>
      <xdr:colOff>28575</xdr:colOff>
      <xdr:row>5</xdr:row>
      <xdr:rowOff>9524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199"/>
          <a:ext cx="66579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0</xdr:colOff>
      <xdr:row>39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8191500"/>
          <a:ext cx="6629400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95250</xdr:colOff>
      <xdr:row>5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 flipV="1">
          <a:off x="8229600" y="838200"/>
          <a:ext cx="68294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0" y="154305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95250</xdr:colOff>
      <xdr:row>107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H="1" flipV="1">
          <a:off x="0" y="18754725"/>
          <a:ext cx="69151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28575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19900"/>
          <a:ext cx="6657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050" y="15621000"/>
          <a:ext cx="6610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180974</xdr:rowOff>
    </xdr:from>
    <xdr:to>
      <xdr:col>7</xdr:col>
      <xdr:colOff>28575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9050" y="942974"/>
          <a:ext cx="6629400" cy="1905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8</xdr:col>
      <xdr:colOff>95250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10375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8</xdr:col>
      <xdr:colOff>95250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906375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95250</xdr:colOff>
      <xdr:row>107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0" y="18897600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38100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52500"/>
          <a:ext cx="66675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142875</xdr:rowOff>
    </xdr:from>
    <xdr:to>
      <xdr:col>7</xdr:col>
      <xdr:colOff>9525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791325"/>
          <a:ext cx="6638925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771524</xdr:colOff>
      <xdr:row>5</xdr:row>
      <xdr:rowOff>0</xdr:rowOff>
    </xdr:from>
    <xdr:to>
      <xdr:col>16</xdr:col>
      <xdr:colOff>847724</xdr:colOff>
      <xdr:row>5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 flipV="1">
          <a:off x="7515224" y="952500"/>
          <a:ext cx="6657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190499</xdr:rowOff>
    </xdr:from>
    <xdr:to>
      <xdr:col>7</xdr:col>
      <xdr:colOff>9524</xdr:colOff>
      <xdr:row>73</xdr:row>
      <xdr:rowOff>9524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0" y="14096999"/>
          <a:ext cx="66389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190499</xdr:rowOff>
    </xdr:from>
    <xdr:to>
      <xdr:col>7</xdr:col>
      <xdr:colOff>0</xdr:colOff>
      <xdr:row>107</xdr:row>
      <xdr:rowOff>9524</xdr:rowOff>
    </xdr:to>
    <xdr:sp macro="" textlink="">
      <xdr:nvSpPr>
        <xdr:cNvPr id="6" name="Line 4"/>
        <xdr:cNvSpPr>
          <a:spLocks noChangeShapeType="1"/>
        </xdr:cNvSpPr>
      </xdr:nvSpPr>
      <xdr:spPr bwMode="auto">
        <a:xfrm flipH="1" flipV="1">
          <a:off x="0" y="22669499"/>
          <a:ext cx="66294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9525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7705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161924</xdr:rowOff>
    </xdr:from>
    <xdr:to>
      <xdr:col>7</xdr:col>
      <xdr:colOff>19049</xdr:colOff>
      <xdr:row>73</xdr:row>
      <xdr:rowOff>9524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839699"/>
          <a:ext cx="66389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6</xdr:col>
      <xdr:colOff>847724</xdr:colOff>
      <xdr:row>107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0" y="18773775"/>
          <a:ext cx="661987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161924</xdr:rowOff>
    </xdr:from>
    <xdr:to>
      <xdr:col>17</xdr:col>
      <xdr:colOff>9525</xdr:colOff>
      <xdr:row>5</xdr:row>
      <xdr:rowOff>9524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 flipV="1">
          <a:off x="7772400" y="838199"/>
          <a:ext cx="638175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9525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676275"/>
          <a:ext cx="68389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171450</xdr:rowOff>
    </xdr:from>
    <xdr:to>
      <xdr:col>7</xdr:col>
      <xdr:colOff>904874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7981950"/>
          <a:ext cx="6819899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9</xdr:col>
      <xdr:colOff>95250</xdr:colOff>
      <xdr:row>73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12792075"/>
          <a:ext cx="71913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0</xdr:colOff>
      <xdr:row>107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0" y="20373975"/>
          <a:ext cx="68199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228599</xdr:colOff>
      <xdr:row>4</xdr:row>
      <xdr:rowOff>0</xdr:rowOff>
    </xdr:from>
    <xdr:to>
      <xdr:col>17</xdr:col>
      <xdr:colOff>847724</xdr:colOff>
      <xdr:row>4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 flipH="1" flipV="1">
          <a:off x="8096249" y="676275"/>
          <a:ext cx="63722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140</xdr:row>
      <xdr:rowOff>190499</xdr:rowOff>
    </xdr:from>
    <xdr:to>
      <xdr:col>8</xdr:col>
      <xdr:colOff>9524</xdr:colOff>
      <xdr:row>141</xdr:row>
      <xdr:rowOff>9524</xdr:rowOff>
    </xdr:to>
    <xdr:sp macro="" textlink="">
      <xdr:nvSpPr>
        <xdr:cNvPr id="7" name="Line 5"/>
        <xdr:cNvSpPr>
          <a:spLocks noChangeShapeType="1"/>
        </xdr:cNvSpPr>
      </xdr:nvSpPr>
      <xdr:spPr bwMode="auto">
        <a:xfrm flipH="1" flipV="1">
          <a:off x="0" y="26850974"/>
          <a:ext cx="68294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workbookViewId="0">
      <selection activeCell="Q15" sqref="Q15"/>
    </sheetView>
  </sheetViews>
  <sheetFormatPr defaultRowHeight="15" x14ac:dyDescent="0.25"/>
  <cols>
    <col min="1" max="1" width="11.5703125" customWidth="1"/>
    <col min="2" max="2" width="30.7109375" customWidth="1"/>
    <col min="3" max="7" width="15.7109375" customWidth="1"/>
    <col min="8" max="8" width="4.5703125" customWidth="1"/>
    <col min="9" max="9" width="15.7109375" customWidth="1"/>
  </cols>
  <sheetData>
    <row r="1" spans="1:9" x14ac:dyDescent="0.25">
      <c r="A1" t="s">
        <v>0</v>
      </c>
      <c r="D1" s="244">
        <f ca="1">TODAY()</f>
        <v>43955</v>
      </c>
    </row>
    <row r="2" spans="1:9" x14ac:dyDescent="0.25">
      <c r="A2" t="s">
        <v>409</v>
      </c>
    </row>
    <row r="4" spans="1:9" x14ac:dyDescent="0.25">
      <c r="C4" s="1">
        <v>2016</v>
      </c>
      <c r="D4" s="1">
        <v>2016</v>
      </c>
      <c r="E4" s="1">
        <v>2017</v>
      </c>
      <c r="F4" s="1">
        <v>2017</v>
      </c>
      <c r="G4" s="1">
        <v>2018</v>
      </c>
      <c r="H4" s="1"/>
      <c r="I4" s="1" t="s">
        <v>410</v>
      </c>
    </row>
    <row r="5" spans="1:9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47</v>
      </c>
      <c r="F5" s="1" t="s">
        <v>435</v>
      </c>
      <c r="G5" s="1" t="s">
        <v>411</v>
      </c>
      <c r="H5" s="1"/>
      <c r="I5" s="1" t="s">
        <v>5</v>
      </c>
    </row>
    <row r="6" spans="1:9" x14ac:dyDescent="0.25">
      <c r="A6" s="2"/>
    </row>
    <row r="7" spans="1:9" x14ac:dyDescent="0.25">
      <c r="A7" s="2">
        <v>3</v>
      </c>
      <c r="B7" t="s">
        <v>6</v>
      </c>
      <c r="C7" s="3">
        <v>225590</v>
      </c>
      <c r="D7" s="4">
        <f>'003-EMA'!E128</f>
        <v>206655.86999999997</v>
      </c>
      <c r="E7" s="3">
        <v>184056</v>
      </c>
      <c r="F7" s="4">
        <f>'003-EMA'!G128</f>
        <v>125587.31999999999</v>
      </c>
      <c r="G7" s="4">
        <f>'003-EMA'!H128</f>
        <v>189601</v>
      </c>
      <c r="H7" s="4"/>
      <c r="I7" s="4">
        <f t="shared" ref="I7:I32" si="0">SUM(G7-E7)</f>
        <v>5545</v>
      </c>
    </row>
    <row r="8" spans="1:9" x14ac:dyDescent="0.25">
      <c r="A8" s="2">
        <v>4</v>
      </c>
      <c r="B8" t="s">
        <v>7</v>
      </c>
      <c r="C8" s="3">
        <v>2426727</v>
      </c>
      <c r="D8" s="4">
        <f>'004-PRCC'!E150</f>
        <v>2371211.54</v>
      </c>
      <c r="E8" s="3">
        <v>2528267</v>
      </c>
      <c r="F8" s="4">
        <f>'004-PRCC'!G150</f>
        <v>1787365.47</v>
      </c>
      <c r="G8" s="4">
        <f>'004-PRCC'!H150</f>
        <v>2979594</v>
      </c>
      <c r="H8" s="4"/>
      <c r="I8" s="4">
        <f t="shared" si="0"/>
        <v>451327</v>
      </c>
    </row>
    <row r="9" spans="1:9" x14ac:dyDescent="0.25">
      <c r="A9" s="2">
        <v>5</v>
      </c>
      <c r="B9" t="s">
        <v>8</v>
      </c>
      <c r="C9" s="3">
        <v>907450</v>
      </c>
      <c r="D9" s="4">
        <f>'005 - DA'!E130</f>
        <v>884718.88000000012</v>
      </c>
      <c r="E9" s="3">
        <v>958445.13</v>
      </c>
      <c r="F9" s="4">
        <f>'005 - DA'!G130</f>
        <v>652699.87</v>
      </c>
      <c r="G9" s="4">
        <f>'005 - DA'!H130</f>
        <v>976170</v>
      </c>
      <c r="H9" s="4"/>
      <c r="I9" s="4">
        <f t="shared" si="0"/>
        <v>17724.869999999995</v>
      </c>
    </row>
    <row r="10" spans="1:9" x14ac:dyDescent="0.25">
      <c r="A10" s="2">
        <v>6</v>
      </c>
      <c r="B10" t="s">
        <v>9</v>
      </c>
      <c r="C10" s="3">
        <v>439070</v>
      </c>
      <c r="D10" s="4">
        <f>'006 - Administration'!D124</f>
        <v>387730.72</v>
      </c>
      <c r="E10" s="3">
        <v>501456</v>
      </c>
      <c r="F10" s="4">
        <f>'006 - Administration'!F124</f>
        <v>212670.95</v>
      </c>
      <c r="G10" s="4">
        <f>'006 - Administration'!G124</f>
        <v>485980</v>
      </c>
      <c r="H10" s="4"/>
      <c r="I10" s="4">
        <f t="shared" si="0"/>
        <v>-15476</v>
      </c>
    </row>
    <row r="11" spans="1:9" x14ac:dyDescent="0.25">
      <c r="A11" s="2">
        <v>7</v>
      </c>
      <c r="B11" t="s">
        <v>10</v>
      </c>
      <c r="C11" s="3">
        <v>115758</v>
      </c>
      <c r="D11" s="4">
        <f>'007- Finance'!D88</f>
        <v>101725.96</v>
      </c>
      <c r="E11" s="3">
        <v>108088</v>
      </c>
      <c r="F11" s="4">
        <f>'007- Finance'!F88</f>
        <v>54366.14</v>
      </c>
      <c r="G11" s="4">
        <f>'007- Finance'!G88</f>
        <v>173639</v>
      </c>
      <c r="H11" s="4"/>
      <c r="I11" s="4">
        <f t="shared" si="0"/>
        <v>65551</v>
      </c>
    </row>
    <row r="12" spans="1:9" x14ac:dyDescent="0.25">
      <c r="A12" s="2">
        <v>8</v>
      </c>
      <c r="B12" t="s">
        <v>11</v>
      </c>
      <c r="C12" s="3">
        <v>559662</v>
      </c>
      <c r="D12" s="4">
        <f>'008 - Buildings and Grounds'!D126</f>
        <v>518965.13</v>
      </c>
      <c r="E12" s="3">
        <v>560760</v>
      </c>
      <c r="F12" s="4">
        <f>'008 - Buildings and Grounds'!F126</f>
        <v>393893.05000000005</v>
      </c>
      <c r="G12" s="4">
        <f>'008 - Buildings and Grounds'!G126</f>
        <v>585817</v>
      </c>
      <c r="H12" s="4"/>
      <c r="I12" s="4">
        <f t="shared" si="0"/>
        <v>25057</v>
      </c>
    </row>
    <row r="13" spans="1:9" x14ac:dyDescent="0.25">
      <c r="A13" s="2">
        <v>9</v>
      </c>
      <c r="B13" t="s">
        <v>12</v>
      </c>
      <c r="C13" s="3">
        <v>6096692</v>
      </c>
      <c r="D13" s="4">
        <v>6096692</v>
      </c>
      <c r="E13" s="3">
        <v>6279593</v>
      </c>
      <c r="F13" s="3">
        <v>3139796.52</v>
      </c>
      <c r="G13" s="3">
        <v>6530776.7199999997</v>
      </c>
      <c r="H13" s="3"/>
      <c r="I13" s="4">
        <f t="shared" si="0"/>
        <v>251183.71999999974</v>
      </c>
    </row>
    <row r="14" spans="1:9" x14ac:dyDescent="0.25">
      <c r="A14" s="2">
        <v>10</v>
      </c>
      <c r="B14" t="s">
        <v>13</v>
      </c>
      <c r="C14" s="3">
        <v>390544</v>
      </c>
      <c r="D14" s="4">
        <f>'010 - Deeds'!D115</f>
        <v>331983.33000000007</v>
      </c>
      <c r="E14" s="3">
        <v>394274</v>
      </c>
      <c r="F14" s="4">
        <f>'010 - Deeds'!F115</f>
        <v>182203.33</v>
      </c>
      <c r="G14" s="4">
        <f>'010 - Deeds'!G115</f>
        <v>402364</v>
      </c>
      <c r="H14" s="4"/>
      <c r="I14" s="4">
        <f t="shared" si="0"/>
        <v>8090</v>
      </c>
    </row>
    <row r="15" spans="1:9" x14ac:dyDescent="0.25">
      <c r="A15" s="2">
        <v>11</v>
      </c>
      <c r="B15" t="s">
        <v>14</v>
      </c>
      <c r="C15" s="3">
        <v>469471</v>
      </c>
      <c r="D15" s="4">
        <f>'011 - Probate'!D123</f>
        <v>412085.19</v>
      </c>
      <c r="E15" s="3">
        <v>461978</v>
      </c>
      <c r="F15" s="4">
        <f>'011 - Probate'!F123</f>
        <v>260391.37</v>
      </c>
      <c r="G15" s="4">
        <f>'011 - Probate'!G123</f>
        <v>472695</v>
      </c>
      <c r="H15" s="4"/>
      <c r="I15" s="4">
        <f t="shared" si="0"/>
        <v>10717</v>
      </c>
    </row>
    <row r="16" spans="1:9" x14ac:dyDescent="0.25">
      <c r="A16" s="2">
        <v>12</v>
      </c>
      <c r="B16" t="s">
        <v>15</v>
      </c>
      <c r="C16" s="3">
        <v>3550017</v>
      </c>
      <c r="D16" s="263">
        <f>'012 - Sheriff'!E157</f>
        <v>3415995.1300000004</v>
      </c>
      <c r="E16" s="3">
        <v>3864561</v>
      </c>
      <c r="F16" s="263">
        <f>'012 - Sheriff'!G157</f>
        <v>1920570.4999999998</v>
      </c>
      <c r="G16" s="263">
        <f>'012 - Sheriff'!H157</f>
        <v>3911848.79</v>
      </c>
      <c r="H16" s="267" t="s">
        <v>448</v>
      </c>
      <c r="I16" s="4">
        <f t="shared" si="0"/>
        <v>47287.790000000037</v>
      </c>
    </row>
    <row r="17" spans="1:9" x14ac:dyDescent="0.25">
      <c r="A17" s="2">
        <v>13</v>
      </c>
      <c r="B17" t="s">
        <v>16</v>
      </c>
      <c r="C17" s="3">
        <v>336739</v>
      </c>
      <c r="D17" s="4">
        <f>'013 - Civil Process'!D98</f>
        <v>295196.78000000003</v>
      </c>
      <c r="E17" s="3">
        <v>321869.19</v>
      </c>
      <c r="F17" s="4">
        <f>'013 - Civil Process'!F98</f>
        <v>159713.39000000001</v>
      </c>
      <c r="G17" s="4">
        <f>'013 - Civil Process'!G98</f>
        <v>332032</v>
      </c>
      <c r="H17" s="4"/>
      <c r="I17" s="4">
        <f t="shared" si="0"/>
        <v>10162.809999999998</v>
      </c>
    </row>
    <row r="18" spans="1:9" x14ac:dyDescent="0.25">
      <c r="A18" s="2">
        <v>14</v>
      </c>
      <c r="B18" t="s">
        <v>17</v>
      </c>
      <c r="C18" s="3">
        <v>152279</v>
      </c>
      <c r="D18" s="4">
        <f>'014 - UT Administration'!D92</f>
        <v>148997.35</v>
      </c>
      <c r="E18" s="3">
        <v>148634</v>
      </c>
      <c r="F18" s="4">
        <f>'014 - UT Administration'!F92</f>
        <v>110186.18</v>
      </c>
      <c r="G18" s="4">
        <f>'014 - UT Administration'!G92</f>
        <v>153665</v>
      </c>
      <c r="H18" s="4"/>
      <c r="I18" s="4">
        <f t="shared" si="0"/>
        <v>5031</v>
      </c>
    </row>
    <row r="19" spans="1:9" x14ac:dyDescent="0.25">
      <c r="A19" s="2">
        <v>15</v>
      </c>
      <c r="B19" t="s">
        <v>18</v>
      </c>
      <c r="C19" s="3">
        <v>575863</v>
      </c>
      <c r="D19" s="4">
        <f>'015 - IT'!E116</f>
        <v>611604.29999999993</v>
      </c>
      <c r="E19" s="3">
        <v>623074</v>
      </c>
      <c r="F19" s="4">
        <f>'015 - IT'!G116</f>
        <v>416424.68000000005</v>
      </c>
      <c r="G19" s="4">
        <f>'015 - IT'!H116</f>
        <v>638899</v>
      </c>
      <c r="H19" s="4"/>
      <c r="I19" s="4">
        <f t="shared" si="0"/>
        <v>15825</v>
      </c>
    </row>
    <row r="20" spans="1:9" x14ac:dyDescent="0.25">
      <c r="A20" s="2">
        <v>18</v>
      </c>
      <c r="B20" t="s">
        <v>19</v>
      </c>
      <c r="C20" s="3">
        <v>1750</v>
      </c>
      <c r="D20" s="4">
        <f>'018 - MSR Retirees'!E8</f>
        <v>1751.91</v>
      </c>
      <c r="E20" s="3">
        <v>1750</v>
      </c>
      <c r="F20" s="4">
        <f>'018 - MSR Retirees'!G8</f>
        <v>1245.0999999999999</v>
      </c>
      <c r="G20" s="4">
        <f>'018 - MSR Retirees'!H8</f>
        <v>2025</v>
      </c>
      <c r="H20" s="4"/>
      <c r="I20" s="4">
        <f t="shared" si="0"/>
        <v>275</v>
      </c>
    </row>
    <row r="21" spans="1:9" x14ac:dyDescent="0.25">
      <c r="A21" s="2">
        <v>19</v>
      </c>
      <c r="B21" t="s">
        <v>20</v>
      </c>
      <c r="C21" s="3">
        <v>6000</v>
      </c>
      <c r="D21" s="4">
        <f>'019 - Health and Safety'!E27</f>
        <v>5949.76</v>
      </c>
      <c r="E21" s="3">
        <v>6000</v>
      </c>
      <c r="F21" s="4">
        <f>'019 - Health and Safety'!G27</f>
        <v>1879.79</v>
      </c>
      <c r="G21" s="4">
        <f>'019 - Health and Safety'!H27</f>
        <v>6000</v>
      </c>
      <c r="H21" s="4"/>
      <c r="I21" s="4">
        <f t="shared" si="0"/>
        <v>0</v>
      </c>
    </row>
    <row r="22" spans="1:9" x14ac:dyDescent="0.25">
      <c r="A22" s="2">
        <v>22</v>
      </c>
      <c r="B22" t="s">
        <v>21</v>
      </c>
      <c r="C22" s="3">
        <v>52000</v>
      </c>
      <c r="D22" s="4">
        <f>'Depts. 22-40'!D8</f>
        <v>35159.910000000003</v>
      </c>
      <c r="E22" s="3">
        <v>45000</v>
      </c>
      <c r="F22" s="4">
        <f>'Depts. 22-40'!F8</f>
        <v>20200.03</v>
      </c>
      <c r="G22" s="4">
        <f>'Depts. 22-40'!G8</f>
        <v>43000</v>
      </c>
      <c r="H22" s="4"/>
      <c r="I22" s="4">
        <f t="shared" si="0"/>
        <v>-2000</v>
      </c>
    </row>
    <row r="23" spans="1:9" x14ac:dyDescent="0.25">
      <c r="A23" s="2">
        <v>24</v>
      </c>
      <c r="B23" t="s">
        <v>22</v>
      </c>
      <c r="C23" s="3">
        <v>100</v>
      </c>
      <c r="D23" s="4">
        <f>'Depts. 22-40'!D17</f>
        <v>0</v>
      </c>
      <c r="E23" s="3">
        <v>100</v>
      </c>
      <c r="F23" s="4">
        <f>'Depts. 22-40'!F17</f>
        <v>0</v>
      </c>
      <c r="G23" s="4">
        <f>'Depts. 22-40'!G17</f>
        <v>100</v>
      </c>
      <c r="H23" s="4"/>
      <c r="I23" s="4">
        <f t="shared" si="0"/>
        <v>0</v>
      </c>
    </row>
    <row r="24" spans="1:9" x14ac:dyDescent="0.25">
      <c r="A24" s="2">
        <v>30</v>
      </c>
      <c r="B24" t="s">
        <v>23</v>
      </c>
      <c r="C24" s="3">
        <v>55000</v>
      </c>
      <c r="D24" s="4">
        <f>'Depts. 22-40'!D29</f>
        <v>55000</v>
      </c>
      <c r="E24" s="3">
        <v>55000</v>
      </c>
      <c r="F24" s="4">
        <f>'Depts. 22-40'!F29</f>
        <v>41250</v>
      </c>
      <c r="G24" s="4">
        <f>'Depts. 22-40'!G29</f>
        <v>60500</v>
      </c>
      <c r="H24" s="4"/>
      <c r="I24" s="4">
        <f t="shared" si="0"/>
        <v>5500</v>
      </c>
    </row>
    <row r="25" spans="1:9" x14ac:dyDescent="0.25">
      <c r="A25" s="2">
        <v>31</v>
      </c>
      <c r="B25" t="s">
        <v>24</v>
      </c>
      <c r="C25" s="3">
        <v>15000</v>
      </c>
      <c r="D25" s="4">
        <f>'Depts. 22-40'!D41</f>
        <v>10400.67</v>
      </c>
      <c r="E25" s="3">
        <v>18000</v>
      </c>
      <c r="F25" s="4">
        <f>'Depts. 22-40'!F41</f>
        <v>2686.75</v>
      </c>
      <c r="G25" s="4">
        <f>'Depts. 22-40'!G41</f>
        <v>18000</v>
      </c>
      <c r="H25" s="4"/>
      <c r="I25" s="4">
        <f t="shared" si="0"/>
        <v>0</v>
      </c>
    </row>
    <row r="26" spans="1:9" x14ac:dyDescent="0.25">
      <c r="A26" s="2">
        <v>32</v>
      </c>
      <c r="B26" t="s">
        <v>25</v>
      </c>
      <c r="C26" s="3">
        <v>100000</v>
      </c>
      <c r="D26" s="4">
        <f>'Depts. 22-40'!D52</f>
        <v>139766.39999999999</v>
      </c>
      <c r="E26" s="3">
        <v>100000</v>
      </c>
      <c r="F26" s="4">
        <f>'Depts. 22-40'!F52</f>
        <v>31283.99</v>
      </c>
      <c r="G26" s="4">
        <f>'Depts. 22-40'!G52</f>
        <v>125000</v>
      </c>
      <c r="H26" s="4"/>
      <c r="I26" s="4">
        <f t="shared" si="0"/>
        <v>25000</v>
      </c>
    </row>
    <row r="27" spans="1:9" x14ac:dyDescent="0.25">
      <c r="A27" s="2">
        <v>34</v>
      </c>
      <c r="B27" t="s">
        <v>395</v>
      </c>
      <c r="C27" s="3">
        <v>58500</v>
      </c>
      <c r="D27" s="4">
        <f>'Depts. 22-40'!D72</f>
        <v>58500</v>
      </c>
      <c r="E27" s="3">
        <v>63500</v>
      </c>
      <c r="F27" s="4">
        <f>'Depts. 22-40'!F72</f>
        <v>47000</v>
      </c>
      <c r="G27" s="4">
        <f>'Depts. 22-40'!G72</f>
        <v>73500</v>
      </c>
      <c r="H27" s="4"/>
      <c r="I27" s="4">
        <f t="shared" si="0"/>
        <v>10000</v>
      </c>
    </row>
    <row r="28" spans="1:9" x14ac:dyDescent="0.25">
      <c r="A28" s="2">
        <v>35</v>
      </c>
      <c r="B28" t="s">
        <v>26</v>
      </c>
      <c r="C28" s="3">
        <v>68848</v>
      </c>
      <c r="D28" s="4">
        <f>'Depts. 22-40'!D84</f>
        <v>68848</v>
      </c>
      <c r="E28" s="3">
        <v>69982</v>
      </c>
      <c r="F28" s="4">
        <f>'Depts. 22-40'!F84</f>
        <v>52485</v>
      </c>
      <c r="G28" s="4">
        <f>'Depts. 22-40'!G84</f>
        <v>72782</v>
      </c>
      <c r="H28" s="4"/>
      <c r="I28" s="4">
        <f t="shared" si="0"/>
        <v>2800</v>
      </c>
    </row>
    <row r="29" spans="1:9" x14ac:dyDescent="0.25">
      <c r="A29" s="2">
        <v>36</v>
      </c>
      <c r="B29" t="s">
        <v>27</v>
      </c>
      <c r="C29" s="3">
        <v>18500</v>
      </c>
      <c r="D29" s="4">
        <f>'Depts. 22-40'!D95</f>
        <v>18500</v>
      </c>
      <c r="E29" s="3">
        <v>18500</v>
      </c>
      <c r="F29" s="4">
        <f>'Depts. 22-40'!F95</f>
        <v>0</v>
      </c>
      <c r="G29" s="4">
        <f>'Depts. 22-40'!G95</f>
        <v>18500</v>
      </c>
      <c r="H29" s="4"/>
      <c r="I29" s="4">
        <f t="shared" si="0"/>
        <v>0</v>
      </c>
    </row>
    <row r="30" spans="1:9" x14ac:dyDescent="0.25">
      <c r="A30" s="2">
        <v>38</v>
      </c>
      <c r="B30" t="s">
        <v>28</v>
      </c>
      <c r="C30" s="3">
        <v>44968</v>
      </c>
      <c r="D30" s="4">
        <f>'Depts. 22-40'!D120</f>
        <v>44581.020000000004</v>
      </c>
      <c r="E30" s="3">
        <v>47611</v>
      </c>
      <c r="F30" s="4">
        <f>'Depts. 22-40'!F120</f>
        <v>35181.9</v>
      </c>
      <c r="G30" s="4">
        <f>'Depts. 22-40'!G120</f>
        <v>48951</v>
      </c>
      <c r="H30" s="4"/>
      <c r="I30" s="4">
        <f t="shared" si="0"/>
        <v>1340</v>
      </c>
    </row>
    <row r="31" spans="1:9" x14ac:dyDescent="0.25">
      <c r="A31" s="2">
        <v>39</v>
      </c>
      <c r="B31" t="s">
        <v>451</v>
      </c>
      <c r="C31" s="3">
        <v>12000</v>
      </c>
      <c r="D31" s="4">
        <f>'Depts. 22-40'!D131</f>
        <v>3692.7</v>
      </c>
      <c r="E31" s="3">
        <v>12000</v>
      </c>
      <c r="F31" s="4">
        <f>'Depts. 22-40'!F131</f>
        <v>962</v>
      </c>
      <c r="G31" s="4">
        <f>'Depts. 22-40'!G131</f>
        <v>8000</v>
      </c>
      <c r="H31" s="4"/>
      <c r="I31" s="4">
        <f t="shared" si="0"/>
        <v>-4000</v>
      </c>
    </row>
    <row r="32" spans="1:9" x14ac:dyDescent="0.25">
      <c r="A32" s="2">
        <v>40</v>
      </c>
      <c r="B32" t="s">
        <v>29</v>
      </c>
      <c r="C32" s="3">
        <v>30000</v>
      </c>
      <c r="D32" s="4">
        <f>'Depts. 22-40'!D142</f>
        <v>7550.02</v>
      </c>
      <c r="E32" s="3">
        <v>30000</v>
      </c>
      <c r="F32" s="4">
        <f>'Depts. 22-40'!F142</f>
        <v>4214.22</v>
      </c>
      <c r="G32" s="4">
        <f>'Depts. 22-40'!G142</f>
        <v>30000</v>
      </c>
      <c r="H32" s="4"/>
      <c r="I32" s="4">
        <f t="shared" si="0"/>
        <v>0</v>
      </c>
    </row>
    <row r="34" spans="1:9" ht="15.75" x14ac:dyDescent="0.25">
      <c r="B34" s="5" t="s">
        <v>30</v>
      </c>
      <c r="C34" s="3">
        <f>SUM(C7:C32)</f>
        <v>16708528</v>
      </c>
      <c r="D34" s="3">
        <f t="shared" ref="D34:I34" si="1">SUM(D7:D32)</f>
        <v>16233262.569999998</v>
      </c>
      <c r="E34" s="3">
        <f>SUM(E7:E32)</f>
        <v>17402498.32</v>
      </c>
      <c r="F34" s="3">
        <f t="shared" si="1"/>
        <v>9654257.5499999989</v>
      </c>
      <c r="G34" s="3">
        <f>SUM(G7:G32)</f>
        <v>18339439.509999998</v>
      </c>
      <c r="H34" s="3"/>
      <c r="I34" s="3">
        <f t="shared" si="1"/>
        <v>936941.18999999971</v>
      </c>
    </row>
    <row r="36" spans="1:9" x14ac:dyDescent="0.25">
      <c r="B36" s="102" t="s">
        <v>449</v>
      </c>
    </row>
    <row r="39" spans="1:9" x14ac:dyDescent="0.25">
      <c r="A39" t="s">
        <v>0</v>
      </c>
    </row>
    <row r="40" spans="1:9" x14ac:dyDescent="0.25">
      <c r="A40" t="s">
        <v>31</v>
      </c>
      <c r="D40" s="244">
        <f ca="1">TODAY()</f>
        <v>43955</v>
      </c>
    </row>
    <row r="42" spans="1:9" x14ac:dyDescent="0.25">
      <c r="C42" s="1">
        <v>2016</v>
      </c>
      <c r="D42" s="1">
        <v>2016</v>
      </c>
      <c r="E42" s="1">
        <v>2017</v>
      </c>
      <c r="F42" s="1">
        <v>2017</v>
      </c>
      <c r="G42" s="1">
        <v>2018</v>
      </c>
      <c r="H42" s="1"/>
      <c r="I42" s="1" t="s">
        <v>410</v>
      </c>
    </row>
    <row r="43" spans="1:9" x14ac:dyDescent="0.25">
      <c r="C43" s="1" t="s">
        <v>3</v>
      </c>
      <c r="D43" s="1" t="s">
        <v>4</v>
      </c>
      <c r="E43" s="1" t="s">
        <v>47</v>
      </c>
      <c r="F43" s="1" t="s">
        <v>415</v>
      </c>
      <c r="G43" s="1" t="s">
        <v>411</v>
      </c>
      <c r="H43" s="1"/>
      <c r="I43" s="1" t="s">
        <v>5</v>
      </c>
    </row>
    <row r="44" spans="1:9" x14ac:dyDescent="0.25">
      <c r="C44" s="1"/>
      <c r="E44" s="1"/>
      <c r="F44" s="1"/>
      <c r="I44" s="1"/>
    </row>
    <row r="45" spans="1:9" x14ac:dyDescent="0.25">
      <c r="A45" s="2">
        <v>3</v>
      </c>
      <c r="B45" t="s">
        <v>6</v>
      </c>
      <c r="C45" s="3">
        <v>90000</v>
      </c>
      <c r="D45" s="4">
        <f>'003-EMA'!O9</f>
        <v>86250.54</v>
      </c>
      <c r="E45" s="3">
        <v>85000</v>
      </c>
      <c r="F45" s="4">
        <f>'003-EMA'!Q9</f>
        <v>56023.39</v>
      </c>
      <c r="G45" s="4">
        <f>'003-EMA'!R9</f>
        <v>85000</v>
      </c>
      <c r="H45" s="4"/>
      <c r="I45" s="4">
        <f t="shared" ref="I45:I55" si="2">SUM(G45-E45)</f>
        <v>0</v>
      </c>
    </row>
    <row r="46" spans="1:9" x14ac:dyDescent="0.25">
      <c r="A46" s="2">
        <v>4</v>
      </c>
      <c r="B46" t="s">
        <v>7</v>
      </c>
      <c r="C46" s="3">
        <v>223000</v>
      </c>
      <c r="D46" s="4">
        <f>'004-PRCC'!O11</f>
        <v>226210</v>
      </c>
      <c r="E46" s="3">
        <v>233500</v>
      </c>
      <c r="F46" s="4">
        <f>'004-PRCC'!Q11</f>
        <v>195524</v>
      </c>
      <c r="G46" s="4">
        <f>'004-PRCC'!R11</f>
        <v>237080</v>
      </c>
      <c r="H46" s="4"/>
      <c r="I46" s="4">
        <f t="shared" si="2"/>
        <v>3580</v>
      </c>
    </row>
    <row r="47" spans="1:9" x14ac:dyDescent="0.25">
      <c r="A47" s="2">
        <v>5</v>
      </c>
      <c r="B47" t="s">
        <v>8</v>
      </c>
      <c r="C47" s="3">
        <v>10000</v>
      </c>
      <c r="D47" s="4">
        <f>'005 - DA'!P11</f>
        <v>21011.5</v>
      </c>
      <c r="E47" s="3">
        <v>15000</v>
      </c>
      <c r="F47" s="4">
        <f>'005 - DA'!R11</f>
        <v>12858</v>
      </c>
      <c r="G47" s="4">
        <f>'005 - DA'!S11</f>
        <v>20000</v>
      </c>
      <c r="H47" s="4"/>
      <c r="I47" s="4">
        <f t="shared" si="2"/>
        <v>5000</v>
      </c>
    </row>
    <row r="48" spans="1:9" x14ac:dyDescent="0.25">
      <c r="A48" s="2">
        <v>6</v>
      </c>
      <c r="B48" t="s">
        <v>9</v>
      </c>
      <c r="C48" s="3">
        <v>74455</v>
      </c>
      <c r="D48" s="4">
        <f>'006 - Administration'!N9</f>
        <v>73058.11</v>
      </c>
      <c r="E48" s="3">
        <v>75000</v>
      </c>
      <c r="F48" s="4">
        <f>'006 - Administration'!P9</f>
        <v>92458.45</v>
      </c>
      <c r="G48" s="4">
        <f>'006 - Administration'!Q9</f>
        <v>78000</v>
      </c>
      <c r="H48" s="4"/>
      <c r="I48" s="4">
        <f t="shared" si="2"/>
        <v>3000</v>
      </c>
    </row>
    <row r="49" spans="1:9" x14ac:dyDescent="0.25">
      <c r="A49" s="2">
        <v>10</v>
      </c>
      <c r="B49" t="s">
        <v>13</v>
      </c>
      <c r="C49" s="3">
        <v>990000</v>
      </c>
      <c r="D49" s="4">
        <f>'010 - Deeds'!N9</f>
        <v>1404908.73</v>
      </c>
      <c r="E49" s="3">
        <v>990000</v>
      </c>
      <c r="F49" s="4">
        <f>'010 - Deeds'!P9</f>
        <v>760734.73</v>
      </c>
      <c r="G49" s="4">
        <f>'010 - Deeds'!Q9</f>
        <v>990000</v>
      </c>
      <c r="H49" s="4"/>
      <c r="I49" s="4">
        <f t="shared" si="2"/>
        <v>0</v>
      </c>
    </row>
    <row r="50" spans="1:9" x14ac:dyDescent="0.25">
      <c r="A50" s="2">
        <v>11</v>
      </c>
      <c r="B50" t="s">
        <v>14</v>
      </c>
      <c r="C50" s="3">
        <v>160000</v>
      </c>
      <c r="D50" s="4">
        <f>'011 - Probate'!N9</f>
        <v>216219</v>
      </c>
      <c r="E50" s="3">
        <v>160000</v>
      </c>
      <c r="F50" s="4">
        <f>'011 - Probate'!P9</f>
        <v>166008.20000000001</v>
      </c>
      <c r="G50" s="4">
        <f>'011 - Probate'!Q9</f>
        <v>180000</v>
      </c>
      <c r="H50" s="4"/>
      <c r="I50" s="4">
        <f t="shared" si="2"/>
        <v>20000</v>
      </c>
    </row>
    <row r="51" spans="1:9" x14ac:dyDescent="0.25">
      <c r="A51" s="2">
        <v>12</v>
      </c>
      <c r="B51" t="s">
        <v>15</v>
      </c>
      <c r="C51" s="3">
        <v>552500</v>
      </c>
      <c r="D51" s="263">
        <f>'012 - Sheriff'!O12</f>
        <v>588836.31000000006</v>
      </c>
      <c r="E51" s="3">
        <v>679752</v>
      </c>
      <c r="F51" s="263">
        <f>'012 - Sheriff'!Q12</f>
        <v>461837.11</v>
      </c>
      <c r="G51" s="263">
        <f>'012 - Sheriff'!R12</f>
        <v>595470</v>
      </c>
      <c r="H51" s="267" t="s">
        <v>448</v>
      </c>
      <c r="I51" s="4">
        <f t="shared" si="2"/>
        <v>-84282</v>
      </c>
    </row>
    <row r="52" spans="1:9" x14ac:dyDescent="0.25">
      <c r="A52" s="2">
        <v>13</v>
      </c>
      <c r="B52" t="s">
        <v>16</v>
      </c>
      <c r="C52" s="3">
        <v>190000</v>
      </c>
      <c r="D52" s="4">
        <f>'013 - Civil Process'!N11</f>
        <v>126126.85</v>
      </c>
      <c r="E52" s="3">
        <v>203000</v>
      </c>
      <c r="F52" s="4">
        <f>'013 - Civil Process'!P11</f>
        <v>208370.83</v>
      </c>
      <c r="G52" s="4">
        <f>'013 - Civil Process'!Q11</f>
        <v>200000</v>
      </c>
      <c r="H52" s="4"/>
      <c r="I52" s="4">
        <f t="shared" si="2"/>
        <v>-3000</v>
      </c>
    </row>
    <row r="53" spans="1:9" x14ac:dyDescent="0.25">
      <c r="A53" s="2">
        <v>14</v>
      </c>
      <c r="B53" t="s">
        <v>17</v>
      </c>
      <c r="C53" s="3">
        <v>68000</v>
      </c>
      <c r="D53" s="4">
        <f>'014 - UT Administration'!N9</f>
        <v>68042.509999999995</v>
      </c>
      <c r="E53" s="3">
        <v>68000</v>
      </c>
      <c r="F53" s="4">
        <f>'014 - UT Administration'!P9</f>
        <v>34265</v>
      </c>
      <c r="G53" s="4">
        <f>'014 - UT Administration'!Q9</f>
        <v>68000</v>
      </c>
      <c r="H53" s="4"/>
      <c r="I53" s="4">
        <f t="shared" si="2"/>
        <v>0</v>
      </c>
    </row>
    <row r="54" spans="1:9" x14ac:dyDescent="0.25">
      <c r="A54" s="2">
        <v>15</v>
      </c>
      <c r="B54" t="s">
        <v>18</v>
      </c>
      <c r="C54" s="3">
        <v>0</v>
      </c>
      <c r="D54" s="4">
        <f>'015 - IT'!O9</f>
        <v>21637.439999999999</v>
      </c>
      <c r="E54" s="3">
        <v>15300</v>
      </c>
      <c r="F54" s="4">
        <f>'015 - IT'!Q9</f>
        <v>10200</v>
      </c>
      <c r="G54" s="4">
        <f>'015 - IT'!R9</f>
        <v>15300</v>
      </c>
      <c r="H54" s="4"/>
      <c r="I54" s="4">
        <f t="shared" si="2"/>
        <v>0</v>
      </c>
    </row>
    <row r="55" spans="1:9" x14ac:dyDescent="0.25">
      <c r="A55" s="2">
        <v>49</v>
      </c>
      <c r="B55" t="s">
        <v>32</v>
      </c>
      <c r="C55" s="3">
        <v>175500</v>
      </c>
      <c r="D55" s="3">
        <v>227605.83</v>
      </c>
      <c r="E55" s="3">
        <v>175500</v>
      </c>
      <c r="F55" s="3">
        <v>100186.4</v>
      </c>
      <c r="G55" s="3">
        <v>185000</v>
      </c>
      <c r="H55" s="266" t="s">
        <v>441</v>
      </c>
      <c r="I55" s="4">
        <f t="shared" si="2"/>
        <v>9500</v>
      </c>
    </row>
    <row r="56" spans="1:9" x14ac:dyDescent="0.25">
      <c r="A56" s="2"/>
    </row>
    <row r="57" spans="1:9" ht="15.75" x14ac:dyDescent="0.25">
      <c r="A57" s="2"/>
      <c r="B57" s="5" t="s">
        <v>30</v>
      </c>
      <c r="C57" s="6">
        <f>SUM(C45:C55)</f>
        <v>2533455</v>
      </c>
      <c r="D57" s="6">
        <f t="shared" ref="D57:I57" si="3">SUM(D45:D55)</f>
        <v>3059906.82</v>
      </c>
      <c r="E57" s="6">
        <f>SUM(E45:E55)</f>
        <v>2700052</v>
      </c>
      <c r="F57" s="6">
        <f t="shared" si="3"/>
        <v>2098466.11</v>
      </c>
      <c r="G57" s="6">
        <f>SUM(G45:G55)</f>
        <v>2653850</v>
      </c>
      <c r="H57" s="6"/>
      <c r="I57" s="6">
        <f t="shared" si="3"/>
        <v>-46202</v>
      </c>
    </row>
    <row r="58" spans="1:9" x14ac:dyDescent="0.25">
      <c r="A58" s="2"/>
    </row>
    <row r="59" spans="1:9" x14ac:dyDescent="0.25">
      <c r="A59" s="2"/>
      <c r="B59" s="102" t="s">
        <v>450</v>
      </c>
    </row>
    <row r="60" spans="1:9" x14ac:dyDescent="0.25">
      <c r="A60" s="2"/>
    </row>
    <row r="61" spans="1:9" x14ac:dyDescent="0.25">
      <c r="A61" s="2"/>
      <c r="B61" s="102" t="s">
        <v>442</v>
      </c>
    </row>
    <row r="62" spans="1:9" x14ac:dyDescent="0.25">
      <c r="A62" s="2"/>
      <c r="B62" t="s">
        <v>443</v>
      </c>
      <c r="C62" s="3">
        <v>15000</v>
      </c>
    </row>
    <row r="63" spans="1:9" x14ac:dyDescent="0.25">
      <c r="A63" s="2"/>
      <c r="B63" t="s">
        <v>444</v>
      </c>
      <c r="C63" s="3">
        <v>10000</v>
      </c>
    </row>
    <row r="64" spans="1:9" x14ac:dyDescent="0.25">
      <c r="A64" s="2"/>
      <c r="B64" t="s">
        <v>445</v>
      </c>
      <c r="C64" s="3">
        <v>154000</v>
      </c>
    </row>
    <row r="65" spans="1:3" x14ac:dyDescent="0.25">
      <c r="A65" s="2"/>
      <c r="B65" t="s">
        <v>446</v>
      </c>
      <c r="C65" s="3">
        <v>6000</v>
      </c>
    </row>
    <row r="66" spans="1:3" x14ac:dyDescent="0.25">
      <c r="A66" s="2"/>
      <c r="B66" t="s">
        <v>447</v>
      </c>
      <c r="C66" s="4">
        <f>SUM(C62:C65)</f>
        <v>185000</v>
      </c>
    </row>
    <row r="67" spans="1:3" x14ac:dyDescent="0.25">
      <c r="A67" s="2"/>
    </row>
    <row r="68" spans="1:3" x14ac:dyDescent="0.25">
      <c r="A68" s="2"/>
    </row>
    <row r="69" spans="1:3" x14ac:dyDescent="0.25">
      <c r="A69" s="2"/>
    </row>
    <row r="70" spans="1:3" x14ac:dyDescent="0.25">
      <c r="A70" s="2"/>
    </row>
    <row r="71" spans="1:3" x14ac:dyDescent="0.25">
      <c r="A71" s="2"/>
    </row>
    <row r="72" spans="1:3" x14ac:dyDescent="0.25">
      <c r="A72" s="2"/>
    </row>
    <row r="73" spans="1:3" x14ac:dyDescent="0.25">
      <c r="A73" s="2"/>
    </row>
    <row r="74" spans="1:3" x14ac:dyDescent="0.25">
      <c r="A74" s="2"/>
    </row>
    <row r="75" spans="1:3" x14ac:dyDescent="0.25">
      <c r="A75" s="2"/>
    </row>
    <row r="76" spans="1:3" x14ac:dyDescent="0.25">
      <c r="A76" s="2"/>
    </row>
    <row r="77" spans="1:3" x14ac:dyDescent="0.25">
      <c r="A77" s="2"/>
    </row>
    <row r="78" spans="1:3" x14ac:dyDescent="0.25">
      <c r="A78" s="2"/>
    </row>
    <row r="79" spans="1:3" x14ac:dyDescent="0.25">
      <c r="A79" s="2"/>
    </row>
    <row r="80" spans="1:3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</sheetData>
  <pageMargins left="0.7" right="0.7" top="0.75" bottom="0.75" header="0.3" footer="0.3"/>
  <pageSetup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workbookViewId="0">
      <selection sqref="A1:I1048576"/>
    </sheetView>
  </sheetViews>
  <sheetFormatPr defaultRowHeight="15" x14ac:dyDescent="0.25"/>
  <cols>
    <col min="1" max="1" width="17.28515625" customWidth="1"/>
    <col min="2" max="2" width="17.140625" customWidth="1"/>
    <col min="3" max="4" width="13.140625" customWidth="1"/>
    <col min="5" max="5" width="12.7109375" customWidth="1"/>
    <col min="6" max="6" width="13.140625" customWidth="1"/>
    <col min="7" max="7" width="12.7109375" customWidth="1"/>
    <col min="8" max="8" width="2.85546875" customWidth="1"/>
    <col min="9" max="9" width="11.5703125" customWidth="1"/>
    <col min="10" max="10" width="2.85546875" customWidth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43</v>
      </c>
      <c r="D1" s="18" t="s">
        <v>44</v>
      </c>
      <c r="E1" s="19"/>
      <c r="G1" s="19" t="s">
        <v>142</v>
      </c>
      <c r="H1" s="20"/>
      <c r="K1" s="17" t="s">
        <v>43</v>
      </c>
      <c r="N1" s="18" t="s">
        <v>44</v>
      </c>
      <c r="R1" s="20"/>
    </row>
    <row r="2" spans="1:19" x14ac:dyDescent="0.25">
      <c r="A2" s="250">
        <f ca="1">TODAY()</f>
        <v>43955</v>
      </c>
      <c r="H2" s="20"/>
      <c r="K2" s="250">
        <f ca="1">TODAY()</f>
        <v>43955</v>
      </c>
      <c r="R2" s="20"/>
    </row>
    <row r="3" spans="1:19" x14ac:dyDescent="0.25">
      <c r="D3" s="21" t="s">
        <v>45</v>
      </c>
      <c r="N3" s="21" t="s">
        <v>140</v>
      </c>
    </row>
    <row r="4" spans="1:1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H4" s="93"/>
      <c r="I4" s="93" t="s">
        <v>46</v>
      </c>
      <c r="M4" s="88">
        <v>2016</v>
      </c>
      <c r="N4" s="88">
        <v>2016</v>
      </c>
      <c r="O4" s="90">
        <v>2017</v>
      </c>
      <c r="P4" s="88">
        <v>2017</v>
      </c>
      <c r="Q4" s="90">
        <v>2018</v>
      </c>
      <c r="R4" s="93"/>
      <c r="S4" s="93" t="s">
        <v>46</v>
      </c>
    </row>
    <row r="5" spans="1:19" x14ac:dyDescent="0.25">
      <c r="C5" s="21" t="s">
        <v>47</v>
      </c>
      <c r="D5" s="21" t="s">
        <v>48</v>
      </c>
      <c r="E5" s="124" t="s">
        <v>47</v>
      </c>
      <c r="F5" s="94" t="s">
        <v>452</v>
      </c>
      <c r="G5" s="95" t="s">
        <v>414</v>
      </c>
      <c r="H5" s="93"/>
      <c r="I5" s="124" t="s">
        <v>50</v>
      </c>
      <c r="M5" s="21" t="s">
        <v>47</v>
      </c>
      <c r="N5" s="21" t="s">
        <v>48</v>
      </c>
      <c r="O5" s="95" t="s">
        <v>47</v>
      </c>
      <c r="P5" s="94" t="s">
        <v>452</v>
      </c>
      <c r="Q5" s="95" t="s">
        <v>414</v>
      </c>
      <c r="R5" s="93"/>
      <c r="S5" s="124" t="s">
        <v>50</v>
      </c>
    </row>
    <row r="6" spans="1:19" x14ac:dyDescent="0.25">
      <c r="A6" s="27" t="s">
        <v>285</v>
      </c>
      <c r="E6" s="56"/>
      <c r="G6" s="28"/>
      <c r="K6" s="27" t="s">
        <v>286</v>
      </c>
      <c r="O6" s="28"/>
      <c r="Q6" s="28"/>
    </row>
    <row r="7" spans="1:19" x14ac:dyDescent="0.25">
      <c r="A7" s="29" t="s">
        <v>52</v>
      </c>
      <c r="E7" s="56"/>
      <c r="G7" s="28"/>
      <c r="K7" s="27" t="s">
        <v>287</v>
      </c>
      <c r="M7" s="48">
        <v>160000</v>
      </c>
      <c r="N7" s="214">
        <v>216219</v>
      </c>
      <c r="O7" s="49">
        <v>160000</v>
      </c>
      <c r="P7" s="48">
        <v>166008.20000000001</v>
      </c>
      <c r="Q7" s="49">
        <v>180000</v>
      </c>
    </row>
    <row r="8" spans="1:19" x14ac:dyDescent="0.25">
      <c r="A8" s="27" t="s">
        <v>213</v>
      </c>
      <c r="C8" s="67">
        <v>39908</v>
      </c>
      <c r="D8" s="214">
        <v>79858.48</v>
      </c>
      <c r="E8" s="170">
        <v>87194</v>
      </c>
      <c r="F8" s="67">
        <v>50292</v>
      </c>
      <c r="G8" s="32">
        <v>88485</v>
      </c>
      <c r="O8" s="28"/>
      <c r="Q8" s="28"/>
    </row>
    <row r="9" spans="1:19" x14ac:dyDescent="0.25">
      <c r="A9" s="27" t="s">
        <v>54</v>
      </c>
      <c r="C9" s="67">
        <v>44277</v>
      </c>
      <c r="D9" s="214">
        <v>36572.720000000001</v>
      </c>
      <c r="E9" s="170">
        <v>46114</v>
      </c>
      <c r="F9" s="67">
        <v>26592</v>
      </c>
      <c r="G9" s="32">
        <v>46785</v>
      </c>
      <c r="L9" s="121" t="s">
        <v>149</v>
      </c>
      <c r="M9" s="132">
        <f t="shared" ref="M9" si="0">SUM(M7:M8)</f>
        <v>160000</v>
      </c>
      <c r="N9" s="132">
        <f t="shared" ref="N9:P9" si="1">SUM(N7:N8)</f>
        <v>216219</v>
      </c>
      <c r="O9" s="132">
        <f>SUM(O7:O8)</f>
        <v>160000</v>
      </c>
      <c r="P9" s="132">
        <f t="shared" si="1"/>
        <v>166008.20000000001</v>
      </c>
      <c r="Q9" s="132">
        <f>SUM(Q7:Q8)</f>
        <v>180000</v>
      </c>
      <c r="R9" s="81"/>
      <c r="S9" s="308">
        <f>SUM(Q9-O9)/O9</f>
        <v>0.125</v>
      </c>
    </row>
    <row r="10" spans="1:19" x14ac:dyDescent="0.25">
      <c r="A10" s="27" t="s">
        <v>152</v>
      </c>
      <c r="C10" s="67">
        <v>123174</v>
      </c>
      <c r="D10" s="214">
        <v>71706.320000000007</v>
      </c>
      <c r="E10" s="170">
        <v>94733</v>
      </c>
      <c r="F10" s="67">
        <v>52617.8</v>
      </c>
      <c r="G10" s="32">
        <v>94680</v>
      </c>
    </row>
    <row r="11" spans="1:19" x14ac:dyDescent="0.25">
      <c r="A11" s="27" t="s">
        <v>57</v>
      </c>
      <c r="C11" s="67">
        <v>6864</v>
      </c>
      <c r="D11" s="214">
        <v>5827.24</v>
      </c>
      <c r="E11" s="170">
        <v>0</v>
      </c>
      <c r="F11" s="170">
        <v>0</v>
      </c>
      <c r="G11" s="105">
        <v>0</v>
      </c>
    </row>
    <row r="12" spans="1:19" x14ac:dyDescent="0.25">
      <c r="A12" s="27" t="s">
        <v>58</v>
      </c>
      <c r="C12" s="67">
        <v>4596</v>
      </c>
      <c r="D12" s="214">
        <v>5704.78</v>
      </c>
      <c r="E12" s="170">
        <v>0</v>
      </c>
      <c r="F12" s="170">
        <v>0</v>
      </c>
      <c r="G12" s="105">
        <v>0</v>
      </c>
    </row>
    <row r="13" spans="1:19" x14ac:dyDescent="0.25">
      <c r="A13" s="27" t="s">
        <v>59</v>
      </c>
      <c r="C13" s="67">
        <v>7337</v>
      </c>
      <c r="D13" s="214">
        <v>6226.08</v>
      </c>
      <c r="E13" s="170">
        <v>0</v>
      </c>
      <c r="F13" s="170">
        <v>0</v>
      </c>
      <c r="G13" s="105">
        <v>0</v>
      </c>
    </row>
    <row r="14" spans="1:19" x14ac:dyDescent="0.25">
      <c r="A14" s="27" t="s">
        <v>60</v>
      </c>
      <c r="C14" s="67">
        <v>284</v>
      </c>
      <c r="D14" s="214">
        <v>651.9</v>
      </c>
      <c r="E14" s="170">
        <v>0</v>
      </c>
      <c r="F14" s="170">
        <v>0</v>
      </c>
      <c r="G14" s="105">
        <v>0</v>
      </c>
    </row>
    <row r="15" spans="1:19" x14ac:dyDescent="0.25">
      <c r="A15" s="27"/>
      <c r="B15" s="51" t="s">
        <v>52</v>
      </c>
      <c r="C15" s="38">
        <f t="shared" ref="C15" si="2">SUM(C8:C14)</f>
        <v>226440</v>
      </c>
      <c r="D15" s="38">
        <f t="shared" ref="D15:F15" si="3">SUM(D8:D14)</f>
        <v>206547.52</v>
      </c>
      <c r="E15" s="38">
        <f>SUM(E8:E14)</f>
        <v>228041</v>
      </c>
      <c r="F15" s="38">
        <f t="shared" si="3"/>
        <v>129501.8</v>
      </c>
      <c r="G15" s="38">
        <f>SUM(G8:G14)</f>
        <v>229950</v>
      </c>
      <c r="I15" s="305">
        <f>SUM(G15-E15)/E15</f>
        <v>8.3713016518959307E-3</v>
      </c>
    </row>
    <row r="16" spans="1:19" x14ac:dyDescent="0.25">
      <c r="A16" s="27"/>
      <c r="C16" s="67"/>
      <c r="D16" s="214"/>
      <c r="E16" s="170"/>
      <c r="F16" s="67"/>
      <c r="G16" s="105"/>
    </row>
    <row r="17" spans="1:11" x14ac:dyDescent="0.25">
      <c r="A17" s="29" t="s">
        <v>62</v>
      </c>
      <c r="C17" s="54"/>
      <c r="D17" s="214"/>
      <c r="E17" s="179"/>
      <c r="F17" s="54"/>
      <c r="G17" s="176"/>
    </row>
    <row r="18" spans="1:11" x14ac:dyDescent="0.25">
      <c r="A18" s="27" t="s">
        <v>63</v>
      </c>
      <c r="C18" s="67">
        <v>5031</v>
      </c>
      <c r="D18" s="214">
        <v>3792.96</v>
      </c>
      <c r="E18" s="170">
        <v>3800</v>
      </c>
      <c r="F18" s="67">
        <v>2065.21</v>
      </c>
      <c r="G18" s="41">
        <v>3895</v>
      </c>
    </row>
    <row r="19" spans="1:11" x14ac:dyDescent="0.25">
      <c r="A19" s="27" t="s">
        <v>288</v>
      </c>
      <c r="C19" s="67">
        <v>150</v>
      </c>
      <c r="D19" s="214">
        <v>138</v>
      </c>
      <c r="E19" s="170">
        <v>150</v>
      </c>
      <c r="F19" s="67">
        <v>0</v>
      </c>
      <c r="G19" s="105">
        <v>0</v>
      </c>
    </row>
    <row r="20" spans="1:11" x14ac:dyDescent="0.25">
      <c r="A20" s="27" t="s">
        <v>64</v>
      </c>
      <c r="C20" s="67">
        <v>57735</v>
      </c>
      <c r="D20" s="214">
        <v>42121.13</v>
      </c>
      <c r="E20" s="170">
        <v>59335</v>
      </c>
      <c r="F20" s="67">
        <v>33266.769999999997</v>
      </c>
      <c r="G20" s="32">
        <v>59095</v>
      </c>
    </row>
    <row r="21" spans="1:11" x14ac:dyDescent="0.25">
      <c r="A21" s="27" t="s">
        <v>157</v>
      </c>
      <c r="C21" s="67">
        <v>1250</v>
      </c>
      <c r="D21" s="214">
        <v>134.76</v>
      </c>
      <c r="E21" s="170">
        <v>1250</v>
      </c>
      <c r="F21" s="67">
        <v>900</v>
      </c>
      <c r="G21" s="41">
        <v>1250</v>
      </c>
    </row>
    <row r="22" spans="1:11" x14ac:dyDescent="0.25">
      <c r="A22" s="27" t="s">
        <v>66</v>
      </c>
      <c r="C22" s="67">
        <v>200</v>
      </c>
      <c r="D22" s="214">
        <v>0</v>
      </c>
      <c r="E22" s="170">
        <v>200</v>
      </c>
      <c r="F22" s="67">
        <v>0</v>
      </c>
      <c r="G22" s="42">
        <v>200</v>
      </c>
    </row>
    <row r="23" spans="1:11" x14ac:dyDescent="0.25">
      <c r="A23" s="27" t="s">
        <v>67</v>
      </c>
      <c r="C23" s="67">
        <v>3123</v>
      </c>
      <c r="D23" s="214">
        <v>9861.1299999999992</v>
      </c>
      <c r="E23" s="170">
        <v>4850</v>
      </c>
      <c r="F23" s="67">
        <v>788.11</v>
      </c>
      <c r="G23" s="41">
        <v>2130</v>
      </c>
    </row>
    <row r="24" spans="1:11" x14ac:dyDescent="0.25">
      <c r="A24" s="27" t="s">
        <v>68</v>
      </c>
      <c r="C24" s="67">
        <v>5536</v>
      </c>
      <c r="D24" s="214">
        <v>5847.78</v>
      </c>
      <c r="E24" s="170">
        <v>5835</v>
      </c>
      <c r="F24" s="67">
        <v>3364.2</v>
      </c>
      <c r="G24" s="41">
        <v>5920</v>
      </c>
    </row>
    <row r="25" spans="1:11" x14ac:dyDescent="0.25">
      <c r="A25" s="27" t="s">
        <v>69</v>
      </c>
      <c r="C25" s="67">
        <v>6934</v>
      </c>
      <c r="D25" s="214">
        <v>3082.38</v>
      </c>
      <c r="E25" s="170">
        <v>6300</v>
      </c>
      <c r="F25" s="67">
        <v>1613.53</v>
      </c>
      <c r="G25" s="41">
        <v>6585</v>
      </c>
    </row>
    <row r="26" spans="1:11" x14ac:dyDescent="0.25">
      <c r="A26" s="27" t="s">
        <v>70</v>
      </c>
      <c r="C26" s="67">
        <v>17747</v>
      </c>
      <c r="D26" s="214">
        <v>15684.35</v>
      </c>
      <c r="E26" s="170">
        <v>17892</v>
      </c>
      <c r="F26" s="67">
        <v>9710.31</v>
      </c>
      <c r="G26" s="32">
        <v>18045</v>
      </c>
    </row>
    <row r="27" spans="1:11" x14ac:dyDescent="0.25">
      <c r="B27" s="51" t="s">
        <v>234</v>
      </c>
      <c r="C27" s="38">
        <f t="shared" ref="C27" si="4">SUM(C18:C26)</f>
        <v>97706</v>
      </c>
      <c r="D27" s="38">
        <f t="shared" ref="D27:F27" si="5">SUM(D18:D26)</f>
        <v>80662.489999999991</v>
      </c>
      <c r="E27" s="38">
        <f>SUM(E18:E26)</f>
        <v>99612</v>
      </c>
      <c r="F27" s="38">
        <f t="shared" si="5"/>
        <v>51708.12999999999</v>
      </c>
      <c r="G27" s="38">
        <f>SUM(G18:G26)</f>
        <v>97120</v>
      </c>
      <c r="I27" s="304">
        <f>SUM(G27-E27)/E27</f>
        <v>-2.5017066216921655E-2</v>
      </c>
    </row>
    <row r="28" spans="1:11" x14ac:dyDescent="0.25">
      <c r="B28" s="27"/>
      <c r="C28" s="179"/>
      <c r="D28" s="127"/>
      <c r="E28" s="179"/>
      <c r="F28" s="179"/>
      <c r="G28" s="179"/>
    </row>
    <row r="29" spans="1:11" x14ac:dyDescent="0.25">
      <c r="A29" s="218" t="s">
        <v>72</v>
      </c>
      <c r="B29" s="218" t="s">
        <v>190</v>
      </c>
      <c r="C29" s="223">
        <f t="shared" ref="C29" si="6">SUM(C15+C27)</f>
        <v>324146</v>
      </c>
      <c r="D29" s="223">
        <f t="shared" ref="D29:F29" si="7">SUM(D15+D27)</f>
        <v>287210.01</v>
      </c>
      <c r="E29" s="223">
        <f>SUM(E15+E27)</f>
        <v>327653</v>
      </c>
      <c r="F29" s="223">
        <f t="shared" si="7"/>
        <v>181209.93</v>
      </c>
      <c r="G29" s="223">
        <f>SUM(G15+G27)</f>
        <v>327070</v>
      </c>
      <c r="H29" s="74"/>
      <c r="I29" s="307">
        <f>SUM(G29-E29)/E29</f>
        <v>-1.7793214162543911E-3</v>
      </c>
      <c r="K29" s="180"/>
    </row>
    <row r="30" spans="1:11" x14ac:dyDescent="0.25">
      <c r="A30" s="46"/>
      <c r="B30" s="29"/>
      <c r="C30" s="66"/>
      <c r="E30" s="131"/>
      <c r="F30" s="66"/>
      <c r="G30" s="131"/>
      <c r="I30" s="181"/>
      <c r="K30" s="180"/>
    </row>
    <row r="35" spans="1:18" x14ac:dyDescent="0.25">
      <c r="A35" s="17" t="s">
        <v>43</v>
      </c>
      <c r="D35" s="18" t="s">
        <v>44</v>
      </c>
      <c r="E35" s="117"/>
      <c r="G35" s="117" t="s">
        <v>158</v>
      </c>
      <c r="H35" s="20"/>
      <c r="I35" s="2"/>
      <c r="R35" s="20"/>
    </row>
    <row r="36" spans="1:18" x14ac:dyDescent="0.25">
      <c r="A36" s="17"/>
      <c r="H36" s="20"/>
      <c r="R36" s="20"/>
    </row>
    <row r="37" spans="1:18" x14ac:dyDescent="0.25">
      <c r="D37" s="21" t="s">
        <v>45</v>
      </c>
    </row>
    <row r="38" spans="1:18" x14ac:dyDescent="0.25">
      <c r="C38" s="88">
        <v>2016</v>
      </c>
      <c r="D38" s="88">
        <v>2016</v>
      </c>
      <c r="E38" s="227">
        <v>2017</v>
      </c>
      <c r="F38" s="88">
        <v>2017</v>
      </c>
      <c r="G38" s="90">
        <v>2018</v>
      </c>
      <c r="H38" s="93"/>
      <c r="I38" s="93" t="s">
        <v>46</v>
      </c>
    </row>
    <row r="39" spans="1:18" x14ac:dyDescent="0.25">
      <c r="C39" s="21" t="s">
        <v>47</v>
      </c>
      <c r="D39" s="21" t="s">
        <v>48</v>
      </c>
      <c r="E39" s="124" t="s">
        <v>47</v>
      </c>
      <c r="F39" s="94" t="s">
        <v>452</v>
      </c>
      <c r="G39" s="95" t="s">
        <v>414</v>
      </c>
      <c r="H39" s="93"/>
      <c r="I39" s="124" t="s">
        <v>50</v>
      </c>
    </row>
    <row r="40" spans="1:18" x14ac:dyDescent="0.25">
      <c r="A40" s="27" t="s">
        <v>289</v>
      </c>
      <c r="E40" s="56"/>
      <c r="G40" s="28"/>
    </row>
    <row r="41" spans="1:18" x14ac:dyDescent="0.25">
      <c r="A41" s="29" t="s">
        <v>160</v>
      </c>
      <c r="C41" s="54"/>
      <c r="E41" s="179"/>
      <c r="F41" s="54"/>
      <c r="G41" s="176"/>
    </row>
    <row r="42" spans="1:18" x14ac:dyDescent="0.25">
      <c r="A42" s="27" t="s">
        <v>220</v>
      </c>
      <c r="C42" s="67">
        <v>4000</v>
      </c>
      <c r="D42" s="214">
        <v>2860</v>
      </c>
      <c r="E42" s="170">
        <v>4000</v>
      </c>
      <c r="F42" s="67">
        <v>2860</v>
      </c>
      <c r="G42" s="41">
        <v>4000</v>
      </c>
    </row>
    <row r="43" spans="1:18" x14ac:dyDescent="0.25">
      <c r="A43" s="27" t="s">
        <v>163</v>
      </c>
      <c r="C43" s="67">
        <v>100</v>
      </c>
      <c r="D43" s="214">
        <v>0</v>
      </c>
      <c r="E43" s="170">
        <v>0</v>
      </c>
      <c r="F43" s="170">
        <v>0</v>
      </c>
      <c r="G43" s="42">
        <v>0</v>
      </c>
    </row>
    <row r="44" spans="1:18" x14ac:dyDescent="0.25">
      <c r="A44" s="27" t="s">
        <v>290</v>
      </c>
      <c r="C44" s="67">
        <v>1500</v>
      </c>
      <c r="D44" s="214">
        <v>0</v>
      </c>
      <c r="E44" s="170">
        <v>0</v>
      </c>
      <c r="F44" s="170">
        <v>0</v>
      </c>
      <c r="G44" s="42">
        <v>0</v>
      </c>
    </row>
    <row r="45" spans="1:18" x14ac:dyDescent="0.25">
      <c r="A45" s="27" t="s">
        <v>291</v>
      </c>
      <c r="C45" s="67">
        <v>600</v>
      </c>
      <c r="D45" s="214">
        <v>0</v>
      </c>
      <c r="E45" s="170">
        <v>2000</v>
      </c>
      <c r="F45" s="67">
        <v>289.08</v>
      </c>
      <c r="G45" s="41">
        <v>2000</v>
      </c>
    </row>
    <row r="46" spans="1:18" x14ac:dyDescent="0.25">
      <c r="A46" s="27" t="s">
        <v>195</v>
      </c>
      <c r="C46" s="67">
        <v>1500</v>
      </c>
      <c r="D46" s="214">
        <v>0</v>
      </c>
      <c r="E46" s="170">
        <v>0</v>
      </c>
      <c r="F46" s="170">
        <v>649.65</v>
      </c>
      <c r="G46" s="42">
        <v>0</v>
      </c>
    </row>
    <row r="47" spans="1:18" x14ac:dyDescent="0.25">
      <c r="A47" s="27" t="s">
        <v>292</v>
      </c>
      <c r="C47" s="67">
        <v>60000</v>
      </c>
      <c r="D47" s="214">
        <v>51638.33</v>
      </c>
      <c r="E47" s="170">
        <v>50000</v>
      </c>
      <c r="F47" s="67">
        <v>39912.660000000003</v>
      </c>
      <c r="G47" s="32">
        <v>65000</v>
      </c>
    </row>
    <row r="48" spans="1:18" x14ac:dyDescent="0.25">
      <c r="A48" s="27" t="s">
        <v>293</v>
      </c>
      <c r="C48" s="67">
        <v>500</v>
      </c>
      <c r="D48" s="214">
        <v>343.81</v>
      </c>
      <c r="E48" s="170">
        <v>500</v>
      </c>
      <c r="F48" s="67">
        <v>73.760000000000005</v>
      </c>
      <c r="G48" s="42">
        <v>500</v>
      </c>
    </row>
    <row r="49" spans="1:9" x14ac:dyDescent="0.25">
      <c r="B49" s="51" t="s">
        <v>160</v>
      </c>
      <c r="C49" s="38">
        <f>SUM(C42:C48)</f>
        <v>68200</v>
      </c>
      <c r="D49" s="38">
        <f>SUM(D42:D48)</f>
        <v>54842.14</v>
      </c>
      <c r="E49" s="38">
        <f>SUM(E42:E48)</f>
        <v>56500</v>
      </c>
      <c r="F49" s="38">
        <f>SUM(F42:F48)</f>
        <v>43785.150000000009</v>
      </c>
      <c r="G49" s="38">
        <f>SUM(G42:G48)</f>
        <v>71500</v>
      </c>
      <c r="I49" s="305">
        <f>SUM(G49-E49)/E49</f>
        <v>0.26548672566371684</v>
      </c>
    </row>
    <row r="50" spans="1:9" x14ac:dyDescent="0.25">
      <c r="B50" s="27"/>
      <c r="C50" s="67"/>
      <c r="D50" s="214"/>
      <c r="E50" s="170"/>
      <c r="F50" s="67"/>
      <c r="G50" s="105"/>
    </row>
    <row r="51" spans="1:9" x14ac:dyDescent="0.25">
      <c r="A51" s="29" t="s">
        <v>196</v>
      </c>
      <c r="C51" s="182"/>
      <c r="D51" s="214"/>
      <c r="E51" s="261"/>
      <c r="F51" s="182"/>
      <c r="G51" s="183"/>
    </row>
    <row r="52" spans="1:9" x14ac:dyDescent="0.25">
      <c r="A52" s="27" t="s">
        <v>76</v>
      </c>
      <c r="C52" s="67">
        <v>1000</v>
      </c>
      <c r="D52" s="214">
        <v>0</v>
      </c>
      <c r="E52" s="170">
        <v>1000</v>
      </c>
      <c r="F52" s="67">
        <v>0</v>
      </c>
      <c r="G52" s="42">
        <v>300</v>
      </c>
    </row>
    <row r="53" spans="1:9" x14ac:dyDescent="0.25">
      <c r="A53" s="27" t="s">
        <v>77</v>
      </c>
      <c r="C53" s="67">
        <v>300</v>
      </c>
      <c r="D53" s="214">
        <v>57</v>
      </c>
      <c r="E53" s="170">
        <v>300</v>
      </c>
      <c r="F53" s="67">
        <v>0</v>
      </c>
      <c r="G53" s="42">
        <v>200</v>
      </c>
    </row>
    <row r="54" spans="1:9" x14ac:dyDescent="0.25">
      <c r="A54" s="27" t="s">
        <v>78</v>
      </c>
      <c r="C54" s="67">
        <v>700</v>
      </c>
      <c r="D54" s="214">
        <v>0</v>
      </c>
      <c r="E54" s="170">
        <v>700</v>
      </c>
      <c r="F54" s="67">
        <v>0</v>
      </c>
      <c r="G54" s="42">
        <v>500</v>
      </c>
    </row>
    <row r="55" spans="1:9" x14ac:dyDescent="0.25">
      <c r="A55" s="27" t="s">
        <v>164</v>
      </c>
      <c r="C55" s="67">
        <v>25</v>
      </c>
      <c r="D55" s="214">
        <v>0</v>
      </c>
      <c r="E55" s="170">
        <v>25</v>
      </c>
      <c r="F55" s="67">
        <v>0</v>
      </c>
      <c r="G55" s="42">
        <v>0</v>
      </c>
    </row>
    <row r="56" spans="1:9" x14ac:dyDescent="0.25">
      <c r="A56" s="27" t="s">
        <v>294</v>
      </c>
      <c r="C56" s="67">
        <v>700</v>
      </c>
      <c r="D56" s="214">
        <v>0</v>
      </c>
      <c r="E56" s="170">
        <v>700</v>
      </c>
      <c r="F56" s="67">
        <v>0</v>
      </c>
      <c r="G56" s="105">
        <v>0</v>
      </c>
    </row>
    <row r="57" spans="1:9" x14ac:dyDescent="0.25">
      <c r="B57" s="51" t="s">
        <v>196</v>
      </c>
      <c r="C57" s="38">
        <f>SUM(C52:C56)</f>
        <v>2725</v>
      </c>
      <c r="D57" s="38">
        <f>SUM(D52:D56)</f>
        <v>57</v>
      </c>
      <c r="E57" s="38">
        <f>SUM(E52:E56)</f>
        <v>2725</v>
      </c>
      <c r="F57" s="38">
        <f>SUM(F52:F56)</f>
        <v>0</v>
      </c>
      <c r="G57" s="38">
        <f>SUM(G52:G56)</f>
        <v>1000</v>
      </c>
      <c r="I57" s="304">
        <f>SUM(G57-E57)/E57</f>
        <v>-0.6330275229357798</v>
      </c>
    </row>
    <row r="58" spans="1:9" x14ac:dyDescent="0.25">
      <c r="C58" s="182"/>
      <c r="D58" s="214"/>
      <c r="E58" s="261"/>
      <c r="F58" s="182"/>
      <c r="G58" s="183"/>
    </row>
    <row r="59" spans="1:9" x14ac:dyDescent="0.25">
      <c r="A59" s="29" t="s">
        <v>84</v>
      </c>
      <c r="C59" s="182"/>
      <c r="D59" s="214"/>
      <c r="E59" s="261"/>
      <c r="F59" s="182"/>
      <c r="G59" s="183"/>
    </row>
    <row r="60" spans="1:9" x14ac:dyDescent="0.25">
      <c r="A60" s="27" t="s">
        <v>86</v>
      </c>
      <c r="C60" s="67">
        <v>2500</v>
      </c>
      <c r="D60" s="214">
        <v>406.01</v>
      </c>
      <c r="E60" s="170">
        <v>2500</v>
      </c>
      <c r="F60" s="67">
        <v>224.03</v>
      </c>
      <c r="G60" s="105">
        <v>750</v>
      </c>
    </row>
    <row r="61" spans="1:9" x14ac:dyDescent="0.25">
      <c r="B61" s="29" t="s">
        <v>84</v>
      </c>
      <c r="C61" s="38">
        <f t="shared" ref="C61" si="8">SUM(C60)</f>
        <v>2500</v>
      </c>
      <c r="D61" s="38">
        <f t="shared" ref="D61:F61" si="9">SUM(D60)</f>
        <v>406.01</v>
      </c>
      <c r="E61" s="38">
        <f>SUM(E60)</f>
        <v>2500</v>
      </c>
      <c r="F61" s="38">
        <f t="shared" si="9"/>
        <v>224.03</v>
      </c>
      <c r="G61" s="38">
        <f>SUM(G60)</f>
        <v>750</v>
      </c>
      <c r="I61" s="304">
        <f>SUM(G61-E61)/E61</f>
        <v>-0.7</v>
      </c>
    </row>
    <row r="62" spans="1:9" x14ac:dyDescent="0.25">
      <c r="A62" s="29" t="s">
        <v>87</v>
      </c>
      <c r="C62" s="182"/>
      <c r="D62" s="214"/>
      <c r="E62" s="261"/>
      <c r="F62" s="182"/>
      <c r="G62" s="183"/>
    </row>
    <row r="63" spans="1:9" x14ac:dyDescent="0.25">
      <c r="A63" s="27" t="s">
        <v>251</v>
      </c>
      <c r="C63" s="67">
        <v>100</v>
      </c>
      <c r="D63" s="214">
        <v>0</v>
      </c>
      <c r="E63" s="170">
        <v>100</v>
      </c>
      <c r="F63" s="67">
        <v>0</v>
      </c>
      <c r="G63" s="105">
        <v>0</v>
      </c>
    </row>
    <row r="64" spans="1:9" x14ac:dyDescent="0.25">
      <c r="B64" s="29" t="s">
        <v>87</v>
      </c>
      <c r="C64" s="38">
        <f t="shared" ref="C64" si="10">SUM(C63)</f>
        <v>100</v>
      </c>
      <c r="D64" s="38">
        <f t="shared" ref="D64:F64" si="11">SUM(D63)</f>
        <v>0</v>
      </c>
      <c r="E64" s="38">
        <f>SUM(E63)</f>
        <v>100</v>
      </c>
      <c r="F64" s="38">
        <f t="shared" si="11"/>
        <v>0</v>
      </c>
      <c r="G64" s="38">
        <f>SUM(G63)</f>
        <v>0</v>
      </c>
      <c r="I64" s="304">
        <f>SUM(G64-E64)/E64</f>
        <v>-1</v>
      </c>
    </row>
    <row r="65" spans="1:18" x14ac:dyDescent="0.25">
      <c r="B65" s="29"/>
      <c r="C65" s="67"/>
      <c r="D65" s="214"/>
      <c r="E65" s="170"/>
      <c r="F65" s="67"/>
      <c r="G65" s="105"/>
    </row>
    <row r="66" spans="1:18" x14ac:dyDescent="0.25">
      <c r="A66" s="29" t="s">
        <v>90</v>
      </c>
      <c r="C66" s="182"/>
      <c r="D66" s="214"/>
      <c r="E66" s="261"/>
      <c r="F66" s="182"/>
      <c r="G66" s="183"/>
    </row>
    <row r="67" spans="1:18" x14ac:dyDescent="0.25">
      <c r="A67" s="27" t="s">
        <v>92</v>
      </c>
      <c r="C67" s="67">
        <v>3000</v>
      </c>
      <c r="D67" s="214">
        <v>796.55</v>
      </c>
      <c r="E67" s="170">
        <v>3000</v>
      </c>
      <c r="F67" s="67">
        <v>1.42</v>
      </c>
      <c r="G67" s="41">
        <v>2000</v>
      </c>
    </row>
    <row r="68" spans="1:18" x14ac:dyDescent="0.25">
      <c r="B68" s="29" t="s">
        <v>170</v>
      </c>
      <c r="C68" s="38">
        <f t="shared" ref="C68" si="12">SUM(C67)</f>
        <v>3000</v>
      </c>
      <c r="D68" s="38">
        <f t="shared" ref="D68:F68" si="13">SUM(D67)</f>
        <v>796.55</v>
      </c>
      <c r="E68" s="38">
        <f>SUM(E67)</f>
        <v>3000</v>
      </c>
      <c r="F68" s="38">
        <f t="shared" si="13"/>
        <v>1.42</v>
      </c>
      <c r="G68" s="38">
        <f>SUM(G67)</f>
        <v>2000</v>
      </c>
      <c r="I68" s="304">
        <f>SUM(G68-E68)/E68</f>
        <v>-0.33333333333333331</v>
      </c>
    </row>
    <row r="69" spans="1:18" x14ac:dyDescent="0.25">
      <c r="A69" s="17" t="s">
        <v>43</v>
      </c>
      <c r="D69" s="18" t="s">
        <v>44</v>
      </c>
      <c r="E69" s="117"/>
      <c r="G69" s="117" t="s">
        <v>100</v>
      </c>
      <c r="H69" s="20"/>
      <c r="R69" s="20"/>
    </row>
    <row r="70" spans="1:18" x14ac:dyDescent="0.25">
      <c r="A70" s="17"/>
      <c r="H70" s="20"/>
      <c r="R70" s="20"/>
    </row>
    <row r="71" spans="1:18" x14ac:dyDescent="0.25">
      <c r="D71" s="21" t="s">
        <v>45</v>
      </c>
    </row>
    <row r="72" spans="1:18" x14ac:dyDescent="0.25">
      <c r="C72" s="88">
        <v>2016</v>
      </c>
      <c r="D72" s="88">
        <v>2016</v>
      </c>
      <c r="E72" s="227">
        <v>2017</v>
      </c>
      <c r="F72" s="88">
        <v>2017</v>
      </c>
      <c r="G72" s="90">
        <v>2018</v>
      </c>
      <c r="H72" s="93"/>
      <c r="I72" s="93" t="s">
        <v>46</v>
      </c>
    </row>
    <row r="73" spans="1:18" x14ac:dyDescent="0.25">
      <c r="C73" s="21" t="s">
        <v>47</v>
      </c>
      <c r="D73" s="21" t="s">
        <v>48</v>
      </c>
      <c r="E73" s="124" t="s">
        <v>47</v>
      </c>
      <c r="F73" s="94" t="s">
        <v>452</v>
      </c>
      <c r="G73" s="95" t="s">
        <v>414</v>
      </c>
      <c r="H73" s="93"/>
      <c r="I73" s="124" t="s">
        <v>50</v>
      </c>
    </row>
    <row r="74" spans="1:18" x14ac:dyDescent="0.25">
      <c r="A74" s="27" t="s">
        <v>295</v>
      </c>
      <c r="E74" s="56"/>
      <c r="G74" s="28"/>
    </row>
    <row r="75" spans="1:18" x14ac:dyDescent="0.25">
      <c r="A75" s="29" t="s">
        <v>94</v>
      </c>
      <c r="E75" s="56"/>
      <c r="G75" s="28"/>
    </row>
    <row r="76" spans="1:18" x14ac:dyDescent="0.25">
      <c r="A76" s="27" t="s">
        <v>95</v>
      </c>
      <c r="C76" s="30">
        <v>47000</v>
      </c>
      <c r="D76" s="214">
        <v>51683.7</v>
      </c>
      <c r="E76" s="120">
        <v>50000</v>
      </c>
      <c r="F76" s="30">
        <v>28114.799999999999</v>
      </c>
      <c r="G76" s="32">
        <v>50000</v>
      </c>
      <c r="I76" s="178"/>
    </row>
    <row r="77" spans="1:18" x14ac:dyDescent="0.25">
      <c r="A77" s="27" t="s">
        <v>296</v>
      </c>
      <c r="C77" s="36">
        <v>1000</v>
      </c>
      <c r="D77" s="214">
        <v>0</v>
      </c>
      <c r="E77" s="139">
        <v>0</v>
      </c>
      <c r="F77" s="33">
        <v>0</v>
      </c>
      <c r="G77" s="35">
        <v>0</v>
      </c>
    </row>
    <row r="78" spans="1:18" x14ac:dyDescent="0.25">
      <c r="A78" s="27" t="s">
        <v>171</v>
      </c>
      <c r="C78" s="34">
        <v>550</v>
      </c>
      <c r="D78" s="214">
        <v>493.35</v>
      </c>
      <c r="E78" s="53">
        <v>550</v>
      </c>
      <c r="F78" s="34">
        <v>100</v>
      </c>
      <c r="G78" s="42">
        <v>550</v>
      </c>
    </row>
    <row r="79" spans="1:18" x14ac:dyDescent="0.25">
      <c r="A79" s="27" t="s">
        <v>97</v>
      </c>
      <c r="C79" s="36">
        <v>3700</v>
      </c>
      <c r="D79" s="214">
        <v>4557.62</v>
      </c>
      <c r="E79" s="119">
        <v>4000</v>
      </c>
      <c r="F79" s="36">
        <v>2642.13</v>
      </c>
      <c r="G79" s="41">
        <v>4500</v>
      </c>
    </row>
    <row r="80" spans="1:18" x14ac:dyDescent="0.25">
      <c r="A80" s="27" t="s">
        <v>98</v>
      </c>
      <c r="C80" s="36">
        <v>3500</v>
      </c>
      <c r="D80" s="214">
        <v>605.25</v>
      </c>
      <c r="E80" s="119">
        <v>1000</v>
      </c>
      <c r="F80" s="33">
        <v>30.65</v>
      </c>
      <c r="G80" s="41">
        <v>1000</v>
      </c>
    </row>
    <row r="81" spans="1:9" x14ac:dyDescent="0.25">
      <c r="B81" s="29" t="s">
        <v>99</v>
      </c>
      <c r="C81" s="55">
        <f>SUM(C76:C80)</f>
        <v>55750</v>
      </c>
      <c r="D81" s="38">
        <f>SUM(D76:D80)</f>
        <v>57339.92</v>
      </c>
      <c r="E81" s="55">
        <f>SUM(E76:E80)</f>
        <v>55550</v>
      </c>
      <c r="F81" s="55">
        <f>SUM(F76:F80)</f>
        <v>30887.58</v>
      </c>
      <c r="G81" s="55">
        <f>SUM(G76:G80)</f>
        <v>56050</v>
      </c>
      <c r="I81" s="272">
        <f>SUM(G81-E81)/E81</f>
        <v>9.0009000900090012E-3</v>
      </c>
    </row>
    <row r="82" spans="1:9" x14ac:dyDescent="0.25">
      <c r="A82" s="27"/>
      <c r="D82" s="214"/>
      <c r="E82" s="56"/>
      <c r="G82" s="28"/>
    </row>
    <row r="83" spans="1:9" x14ac:dyDescent="0.25">
      <c r="A83" s="29" t="s">
        <v>102</v>
      </c>
      <c r="D83" s="214"/>
      <c r="E83" s="56"/>
      <c r="G83" s="28"/>
    </row>
    <row r="84" spans="1:9" x14ac:dyDescent="0.25">
      <c r="A84" s="27" t="s">
        <v>203</v>
      </c>
      <c r="C84" s="36">
        <v>2000</v>
      </c>
      <c r="D84" s="214">
        <v>0</v>
      </c>
      <c r="E84" s="119">
        <v>2000</v>
      </c>
      <c r="F84" s="67">
        <v>1170.05</v>
      </c>
      <c r="G84" s="41">
        <v>2000</v>
      </c>
    </row>
    <row r="85" spans="1:9" x14ac:dyDescent="0.25">
      <c r="A85" s="27" t="s">
        <v>257</v>
      </c>
      <c r="C85" s="34">
        <v>500</v>
      </c>
      <c r="D85" s="214">
        <v>60</v>
      </c>
      <c r="E85" s="53">
        <v>500</v>
      </c>
      <c r="F85" s="33">
        <v>0</v>
      </c>
      <c r="G85" s="42">
        <v>500</v>
      </c>
    </row>
    <row r="86" spans="1:9" x14ac:dyDescent="0.25">
      <c r="A86" s="27" t="s">
        <v>103</v>
      </c>
      <c r="C86" s="34">
        <v>500</v>
      </c>
      <c r="D86" s="214">
        <v>55</v>
      </c>
      <c r="E86" s="119">
        <v>1500</v>
      </c>
      <c r="F86" s="33">
        <v>0</v>
      </c>
      <c r="G86" s="41">
        <v>500</v>
      </c>
    </row>
    <row r="87" spans="1:9" x14ac:dyDescent="0.25">
      <c r="A87" s="27" t="s">
        <v>104</v>
      </c>
      <c r="C87" s="34">
        <v>400</v>
      </c>
      <c r="D87" s="214">
        <v>79</v>
      </c>
      <c r="E87" s="139">
        <v>0</v>
      </c>
      <c r="F87" s="50">
        <v>0</v>
      </c>
      <c r="G87" s="35">
        <v>0</v>
      </c>
    </row>
    <row r="88" spans="1:9" x14ac:dyDescent="0.25">
      <c r="B88" s="29" t="s">
        <v>297</v>
      </c>
      <c r="C88" s="44">
        <f t="shared" ref="C88" si="14">SUM(C84:C87)</f>
        <v>3400</v>
      </c>
      <c r="D88" s="38">
        <f t="shared" ref="D88:F88" si="15">SUM(D84:D87)</f>
        <v>194</v>
      </c>
      <c r="E88" s="44">
        <f>SUM(E84:E87)</f>
        <v>4000</v>
      </c>
      <c r="F88" s="44">
        <f t="shared" si="15"/>
        <v>1170.05</v>
      </c>
      <c r="G88" s="44">
        <f>SUM(G84:G87)</f>
        <v>3000</v>
      </c>
      <c r="I88" s="304">
        <f>SUM(G88-E88)/E88</f>
        <v>-0.25</v>
      </c>
    </row>
    <row r="89" spans="1:9" x14ac:dyDescent="0.25">
      <c r="B89" s="27"/>
      <c r="D89" s="214"/>
      <c r="E89" s="56"/>
      <c r="G89" s="28"/>
    </row>
    <row r="90" spans="1:9" x14ac:dyDescent="0.25">
      <c r="A90" s="218" t="s">
        <v>106</v>
      </c>
      <c r="B90" s="218" t="s">
        <v>107</v>
      </c>
      <c r="C90" s="220">
        <f>SUM(C49,C57,C61,C64,C68,C81,C88)</f>
        <v>135675</v>
      </c>
      <c r="D90" s="223">
        <f>SUM(D49,D57,D61,D64,D68,D81,D88)</f>
        <v>113635.62</v>
      </c>
      <c r="E90" s="220">
        <f>SUM(E49,E57,E61,E64,E68,E81,E88)</f>
        <v>124375</v>
      </c>
      <c r="F90" s="220">
        <f>SUM(F49,F57,F61,F64,F68,F81,F88)</f>
        <v>76068.23000000001</v>
      </c>
      <c r="G90" s="220">
        <f>SUM(G49,G57,G61,G64,G68,G81,G88)</f>
        <v>134300</v>
      </c>
      <c r="H90" s="74"/>
      <c r="I90" s="306">
        <f>SUM(G90-E90)/E90</f>
        <v>7.9798994974874374E-2</v>
      </c>
    </row>
    <row r="91" spans="1:9" x14ac:dyDescent="0.25">
      <c r="B91" s="27"/>
      <c r="C91" s="48"/>
      <c r="D91" s="214"/>
      <c r="E91" s="108"/>
      <c r="F91" s="48"/>
      <c r="G91" s="49"/>
    </row>
    <row r="92" spans="1:9" x14ac:dyDescent="0.25">
      <c r="D92" s="214"/>
      <c r="E92" s="56"/>
      <c r="G92" s="28"/>
    </row>
    <row r="93" spans="1:9" x14ac:dyDescent="0.25">
      <c r="A93" s="29" t="s">
        <v>112</v>
      </c>
      <c r="D93" s="214"/>
      <c r="E93" s="56"/>
      <c r="G93" s="28"/>
    </row>
    <row r="94" spans="1:9" x14ac:dyDescent="0.25">
      <c r="A94" s="27" t="s">
        <v>113</v>
      </c>
      <c r="C94" s="34">
        <v>125</v>
      </c>
      <c r="D94" s="214">
        <v>0</v>
      </c>
      <c r="E94" s="53">
        <v>125</v>
      </c>
      <c r="F94" s="33">
        <v>0</v>
      </c>
      <c r="G94" s="42">
        <v>0</v>
      </c>
    </row>
    <row r="95" spans="1:9" x14ac:dyDescent="0.25">
      <c r="A95" s="27" t="s">
        <v>279</v>
      </c>
      <c r="C95" s="50">
        <v>25</v>
      </c>
      <c r="D95" s="214">
        <v>0</v>
      </c>
      <c r="E95" s="139">
        <v>0</v>
      </c>
      <c r="F95" s="33">
        <v>0</v>
      </c>
      <c r="G95" s="35">
        <v>0</v>
      </c>
    </row>
    <row r="96" spans="1:9" x14ac:dyDescent="0.25">
      <c r="A96" s="27" t="s">
        <v>114</v>
      </c>
      <c r="C96" s="36">
        <v>2500</v>
      </c>
      <c r="D96" s="214">
        <v>1959.42</v>
      </c>
      <c r="E96" s="119">
        <v>3525</v>
      </c>
      <c r="F96" s="34">
        <v>243.57</v>
      </c>
      <c r="G96" s="41">
        <v>3525</v>
      </c>
    </row>
    <row r="97" spans="1:18" x14ac:dyDescent="0.25">
      <c r="A97" s="27" t="s">
        <v>282</v>
      </c>
      <c r="C97" s="34">
        <v>300</v>
      </c>
      <c r="D97" s="214">
        <v>0</v>
      </c>
      <c r="E97" s="139">
        <v>0</v>
      </c>
      <c r="F97" s="33">
        <v>0</v>
      </c>
      <c r="G97" s="35">
        <v>0</v>
      </c>
    </row>
    <row r="98" spans="1:18" x14ac:dyDescent="0.25">
      <c r="A98" s="27" t="s">
        <v>116</v>
      </c>
      <c r="C98" s="34">
        <v>900</v>
      </c>
      <c r="D98" s="214">
        <v>788.42</v>
      </c>
      <c r="E98" s="139">
        <v>0</v>
      </c>
      <c r="F98" s="34">
        <v>0</v>
      </c>
      <c r="G98" s="35">
        <v>0</v>
      </c>
    </row>
    <row r="99" spans="1:18" x14ac:dyDescent="0.25">
      <c r="B99" s="29" t="s">
        <v>112</v>
      </c>
      <c r="C99" s="44">
        <f t="shared" ref="C99" si="16">SUM(C94:C98)</f>
        <v>3850</v>
      </c>
      <c r="D99" s="38">
        <f t="shared" ref="D99:F99" si="17">SUM(D94:D98)</f>
        <v>2747.84</v>
      </c>
      <c r="E99" s="44">
        <f>SUM(E94:E98)</f>
        <v>3650</v>
      </c>
      <c r="F99" s="44">
        <f t="shared" si="17"/>
        <v>243.57</v>
      </c>
      <c r="G99" s="44">
        <f>SUM(G94:G98)</f>
        <v>3525</v>
      </c>
      <c r="I99" s="304">
        <f>SUM(G99-E99)/E99</f>
        <v>-3.4246575342465752E-2</v>
      </c>
    </row>
    <row r="100" spans="1:18" x14ac:dyDescent="0.25">
      <c r="B100" s="27"/>
      <c r="C100" s="36"/>
      <c r="E100" s="119"/>
      <c r="F100" s="36"/>
      <c r="G100" s="119"/>
    </row>
    <row r="101" spans="1:18" x14ac:dyDescent="0.25">
      <c r="B101" s="27"/>
      <c r="C101" s="36"/>
      <c r="E101" s="119"/>
      <c r="F101" s="36"/>
      <c r="G101" s="119"/>
    </row>
    <row r="102" spans="1:18" x14ac:dyDescent="0.25">
      <c r="B102" s="27"/>
      <c r="C102" s="36"/>
      <c r="E102" s="119"/>
      <c r="F102" s="36"/>
      <c r="G102" s="119"/>
    </row>
    <row r="103" spans="1:18" x14ac:dyDescent="0.25">
      <c r="A103" s="17" t="s">
        <v>43</v>
      </c>
      <c r="D103" s="18" t="s">
        <v>44</v>
      </c>
      <c r="E103" s="19"/>
      <c r="G103" s="19" t="s">
        <v>126</v>
      </c>
      <c r="H103" s="20"/>
      <c r="R103" s="20"/>
    </row>
    <row r="104" spans="1:18" x14ac:dyDescent="0.25">
      <c r="A104" s="17"/>
      <c r="H104" s="20"/>
      <c r="R104" s="20"/>
    </row>
    <row r="105" spans="1:18" x14ac:dyDescent="0.25">
      <c r="D105" s="21" t="s">
        <v>45</v>
      </c>
    </row>
    <row r="106" spans="1:18" x14ac:dyDescent="0.25">
      <c r="C106" s="88">
        <v>2016</v>
      </c>
      <c r="D106" s="88">
        <v>2016</v>
      </c>
      <c r="E106" s="227">
        <v>2017</v>
      </c>
      <c r="F106" s="88">
        <v>2017</v>
      </c>
      <c r="G106" s="90">
        <v>2018</v>
      </c>
    </row>
    <row r="107" spans="1:18" x14ac:dyDescent="0.25">
      <c r="C107" s="21" t="s">
        <v>47</v>
      </c>
      <c r="D107" s="21" t="s">
        <v>48</v>
      </c>
      <c r="E107" s="124" t="s">
        <v>47</v>
      </c>
      <c r="F107" s="94" t="s">
        <v>452</v>
      </c>
      <c r="G107" s="95" t="s">
        <v>414</v>
      </c>
    </row>
    <row r="108" spans="1:18" x14ac:dyDescent="0.25">
      <c r="A108" s="27" t="s">
        <v>298</v>
      </c>
      <c r="E108" s="56"/>
      <c r="G108" s="28"/>
    </row>
    <row r="109" spans="1:18" x14ac:dyDescent="0.25">
      <c r="A109" s="29" t="s">
        <v>120</v>
      </c>
      <c r="E109" s="56"/>
      <c r="G109" s="28"/>
    </row>
    <row r="110" spans="1:18" x14ac:dyDescent="0.25">
      <c r="A110" s="27" t="s">
        <v>121</v>
      </c>
      <c r="C110" s="34">
        <v>300</v>
      </c>
      <c r="D110" s="214">
        <v>663.81</v>
      </c>
      <c r="E110" s="53">
        <v>300</v>
      </c>
      <c r="F110" s="34">
        <v>0</v>
      </c>
      <c r="G110" s="42">
        <v>300</v>
      </c>
    </row>
    <row r="111" spans="1:18" x14ac:dyDescent="0.25">
      <c r="A111" s="27" t="s">
        <v>175</v>
      </c>
      <c r="C111" s="36">
        <v>4000</v>
      </c>
      <c r="D111" s="214">
        <v>6327.91</v>
      </c>
      <c r="E111" s="119">
        <v>4500</v>
      </c>
      <c r="F111" s="36">
        <v>2869.64</v>
      </c>
      <c r="G111" s="41">
        <v>6000</v>
      </c>
    </row>
    <row r="112" spans="1:18" x14ac:dyDescent="0.25">
      <c r="B112" s="51" t="s">
        <v>123</v>
      </c>
      <c r="C112" s="44">
        <f t="shared" ref="C112" si="18">SUM(C110:C111)</f>
        <v>4300</v>
      </c>
      <c r="D112" s="38">
        <f t="shared" ref="D112:F112" si="19">SUM(D110:D111)</f>
        <v>6991.7199999999993</v>
      </c>
      <c r="E112" s="44">
        <f>SUM(E110:E111)</f>
        <v>4800</v>
      </c>
      <c r="F112" s="44">
        <f t="shared" si="19"/>
        <v>2869.64</v>
      </c>
      <c r="G112" s="44">
        <f>SUM(G110:G111)</f>
        <v>6300</v>
      </c>
      <c r="I112" s="305">
        <f>SUM(G112-E112)/E112</f>
        <v>0.3125</v>
      </c>
    </row>
    <row r="113" spans="1:9" x14ac:dyDescent="0.25">
      <c r="B113" s="27"/>
      <c r="D113" s="31"/>
      <c r="E113" s="56"/>
      <c r="G113" s="28"/>
    </row>
    <row r="114" spans="1:9" x14ac:dyDescent="0.25">
      <c r="A114" s="218" t="s">
        <v>124</v>
      </c>
      <c r="B114" s="218" t="s">
        <v>125</v>
      </c>
      <c r="C114" s="222">
        <f>SUM(C99,C112)</f>
        <v>8150</v>
      </c>
      <c r="D114" s="222">
        <f>SUM(D99,D112)</f>
        <v>9739.56</v>
      </c>
      <c r="E114" s="222">
        <f>SUM(E99,E112)</f>
        <v>8450</v>
      </c>
      <c r="F114" s="222">
        <f>SUM(F99,F112)</f>
        <v>3113.21</v>
      </c>
      <c r="G114" s="222">
        <f>SUM(G99,G112)</f>
        <v>9825</v>
      </c>
      <c r="H114" s="219"/>
      <c r="I114" s="306">
        <f>SUM(G114-E114)/E114</f>
        <v>0.16272189349112426</v>
      </c>
    </row>
    <row r="115" spans="1:9" x14ac:dyDescent="0.25">
      <c r="A115" s="27"/>
      <c r="D115" s="31"/>
      <c r="E115" s="56"/>
      <c r="G115" s="28"/>
    </row>
    <row r="116" spans="1:9" x14ac:dyDescent="0.25">
      <c r="A116" s="27" t="s">
        <v>299</v>
      </c>
      <c r="D116" s="31"/>
      <c r="E116" s="56"/>
      <c r="G116" s="28"/>
    </row>
    <row r="117" spans="1:9" x14ac:dyDescent="0.25">
      <c r="A117" s="29" t="s">
        <v>128</v>
      </c>
      <c r="D117" s="31"/>
      <c r="E117" s="56"/>
      <c r="G117" s="28"/>
    </row>
    <row r="118" spans="1:9" x14ac:dyDescent="0.25">
      <c r="A118" s="27" t="s">
        <v>178</v>
      </c>
      <c r="C118" s="36">
        <v>1500</v>
      </c>
      <c r="D118" s="214">
        <v>1500</v>
      </c>
      <c r="E118" s="119">
        <v>1500</v>
      </c>
      <c r="F118" s="33">
        <v>0</v>
      </c>
      <c r="G118" s="41">
        <v>1500</v>
      </c>
    </row>
    <row r="119" spans="1:9" x14ac:dyDescent="0.25">
      <c r="B119" s="51" t="s">
        <v>133</v>
      </c>
      <c r="C119" s="44">
        <f t="shared" ref="C119" si="20">SUM(C118)</f>
        <v>1500</v>
      </c>
      <c r="D119" s="38">
        <f t="shared" ref="D119:F119" si="21">SUM(D118)</f>
        <v>1500</v>
      </c>
      <c r="E119" s="44">
        <f>SUM(E118)</f>
        <v>1500</v>
      </c>
      <c r="F119" s="44">
        <f t="shared" si="21"/>
        <v>0</v>
      </c>
      <c r="G119" s="44">
        <f>SUM(G118)</f>
        <v>1500</v>
      </c>
      <c r="H119" s="40"/>
      <c r="I119" s="305">
        <f>SUM(G119-E119)/E119</f>
        <v>0</v>
      </c>
    </row>
    <row r="120" spans="1:9" x14ac:dyDescent="0.25">
      <c r="B120" s="27"/>
      <c r="D120" s="31"/>
      <c r="E120" s="56"/>
      <c r="G120" s="56"/>
    </row>
    <row r="121" spans="1:9" x14ac:dyDescent="0.25">
      <c r="A121" s="219" t="s">
        <v>132</v>
      </c>
      <c r="B121" s="218" t="s">
        <v>300</v>
      </c>
      <c r="C121" s="222">
        <f t="shared" ref="C121" si="22">C119</f>
        <v>1500</v>
      </c>
      <c r="D121" s="223">
        <f t="shared" ref="D121:F121" si="23">D119</f>
        <v>1500</v>
      </c>
      <c r="E121" s="222">
        <f>E119</f>
        <v>1500</v>
      </c>
      <c r="F121" s="222">
        <f t="shared" si="23"/>
        <v>0</v>
      </c>
      <c r="G121" s="222">
        <f>G119</f>
        <v>1500</v>
      </c>
      <c r="H121" s="219"/>
      <c r="I121" s="306">
        <f>SUM(G121-E121)/E121</f>
        <v>0</v>
      </c>
    </row>
    <row r="122" spans="1:9" x14ac:dyDescent="0.25">
      <c r="A122" s="40"/>
      <c r="B122" s="29"/>
      <c r="C122" s="65"/>
      <c r="D122" s="31"/>
      <c r="E122" s="142"/>
      <c r="F122" s="184"/>
      <c r="G122" s="142"/>
      <c r="H122" s="40"/>
      <c r="I122" s="40"/>
    </row>
    <row r="123" spans="1:9" x14ac:dyDescent="0.25">
      <c r="B123" s="121" t="s">
        <v>134</v>
      </c>
      <c r="C123" s="132">
        <f>SUM(C29,C90,C114,C121)</f>
        <v>469471</v>
      </c>
      <c r="D123" s="174">
        <f>SUM(D29,D90,D114,D121)</f>
        <v>412085.19</v>
      </c>
      <c r="E123" s="132">
        <f>SUM(E29,E90,E114,E121)</f>
        <v>461978</v>
      </c>
      <c r="F123" s="132">
        <f>SUM(F29,F90,F114,F121)</f>
        <v>260391.37</v>
      </c>
      <c r="G123" s="132">
        <f>SUM(G29,G90,G114,G121)</f>
        <v>472695</v>
      </c>
      <c r="H123" s="81"/>
      <c r="I123" s="273">
        <f>SUM(G123-E123)/E123</f>
        <v>2.3198074367177659E-2</v>
      </c>
    </row>
    <row r="125" spans="1:9" x14ac:dyDescent="0.25">
      <c r="A125" s="40" t="s">
        <v>231</v>
      </c>
    </row>
    <row r="128" spans="1:9" x14ac:dyDescent="0.25">
      <c r="A128" s="75" t="s">
        <v>72</v>
      </c>
      <c r="B128" s="75" t="s">
        <v>135</v>
      </c>
      <c r="C128" s="77">
        <f>G29</f>
        <v>327070</v>
      </c>
      <c r="D128" s="74"/>
      <c r="E128" s="74"/>
      <c r="F128" s="74"/>
      <c r="G128" s="74"/>
      <c r="H128" s="74"/>
      <c r="I128" s="74"/>
    </row>
    <row r="129" spans="1:9" x14ac:dyDescent="0.25">
      <c r="A129" s="75" t="s">
        <v>106</v>
      </c>
      <c r="B129" s="75" t="s">
        <v>136</v>
      </c>
      <c r="C129" s="215">
        <f>G90</f>
        <v>134300</v>
      </c>
      <c r="D129" s="74"/>
      <c r="E129" s="74"/>
      <c r="F129" s="74"/>
      <c r="G129" s="74"/>
      <c r="H129" s="74"/>
      <c r="I129" s="74"/>
    </row>
    <row r="130" spans="1:9" x14ac:dyDescent="0.25">
      <c r="A130" s="75" t="s">
        <v>124</v>
      </c>
      <c r="B130" s="75" t="s">
        <v>137</v>
      </c>
      <c r="C130" s="217">
        <f>G114</f>
        <v>9825</v>
      </c>
      <c r="D130" s="74"/>
      <c r="E130" s="74"/>
      <c r="F130" s="74"/>
      <c r="G130" s="74"/>
      <c r="H130" s="74"/>
      <c r="I130" s="74"/>
    </row>
    <row r="131" spans="1:9" x14ac:dyDescent="0.25">
      <c r="A131" s="75" t="s">
        <v>132</v>
      </c>
      <c r="B131" s="75" t="s">
        <v>138</v>
      </c>
      <c r="C131" s="217">
        <f>G121</f>
        <v>1500</v>
      </c>
      <c r="D131" s="74"/>
      <c r="E131" s="74"/>
      <c r="F131" s="74"/>
      <c r="G131" s="74"/>
      <c r="H131" s="74"/>
      <c r="I131" s="74"/>
    </row>
    <row r="132" spans="1:9" x14ac:dyDescent="0.25">
      <c r="A132" s="75"/>
      <c r="B132" s="75"/>
      <c r="C132" s="74"/>
      <c r="D132" s="74"/>
      <c r="E132" s="74"/>
      <c r="F132" s="74"/>
      <c r="G132" s="74"/>
      <c r="H132" s="74"/>
      <c r="I132" s="74"/>
    </row>
    <row r="133" spans="1:9" x14ac:dyDescent="0.25">
      <c r="A133" s="74"/>
      <c r="B133" s="75" t="s">
        <v>139</v>
      </c>
      <c r="C133" s="77">
        <f>SUM(C128:C132)</f>
        <v>472695</v>
      </c>
      <c r="D133" s="74" t="s">
        <v>420</v>
      </c>
      <c r="E133" s="144"/>
      <c r="F133" s="74"/>
      <c r="G133" s="144">
        <f>SUM(G123-E123)</f>
        <v>10717</v>
      </c>
      <c r="H133" s="74"/>
      <c r="I133" s="74"/>
    </row>
  </sheetData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topLeftCell="D1" workbookViewId="0">
      <selection activeCell="L1" sqref="L1:T12"/>
    </sheetView>
  </sheetViews>
  <sheetFormatPr defaultRowHeight="15" x14ac:dyDescent="0.25"/>
  <cols>
    <col min="1" max="1" width="2.42578125" customWidth="1"/>
    <col min="2" max="2" width="14.85546875" customWidth="1"/>
    <col min="3" max="3" width="17.140625" customWidth="1"/>
    <col min="4" max="8" width="13.5703125" customWidth="1"/>
    <col min="9" max="9" width="4" customWidth="1"/>
    <col min="10" max="10" width="11.5703125" customWidth="1"/>
    <col min="11" max="11" width="3.42578125" customWidth="1"/>
    <col min="12" max="12" width="14.85546875" customWidth="1"/>
    <col min="13" max="13" width="17.140625" customWidth="1"/>
    <col min="14" max="18" width="12.7109375" customWidth="1"/>
    <col min="19" max="19" width="2.85546875" customWidth="1"/>
    <col min="20" max="20" width="11.5703125" customWidth="1"/>
  </cols>
  <sheetData>
    <row r="1" spans="1:20" x14ac:dyDescent="0.25">
      <c r="A1" s="17" t="s">
        <v>43</v>
      </c>
      <c r="E1" s="18" t="s">
        <v>44</v>
      </c>
      <c r="F1" s="2"/>
      <c r="H1" s="2" t="s">
        <v>301</v>
      </c>
      <c r="I1" s="20"/>
      <c r="L1" s="17" t="s">
        <v>43</v>
      </c>
      <c r="O1" s="18" t="s">
        <v>44</v>
      </c>
      <c r="S1" s="20"/>
    </row>
    <row r="2" spans="1:20" x14ac:dyDescent="0.25">
      <c r="B2" s="244">
        <f ca="1">TODAY()</f>
        <v>43955</v>
      </c>
      <c r="E2" s="21" t="s">
        <v>45</v>
      </c>
      <c r="L2" s="244">
        <f ca="1">TODAY()</f>
        <v>43955</v>
      </c>
      <c r="O2" s="21" t="s">
        <v>140</v>
      </c>
    </row>
    <row r="3" spans="1:20" x14ac:dyDescent="0.25">
      <c r="D3" s="88">
        <v>2016</v>
      </c>
      <c r="E3" s="88">
        <v>2016</v>
      </c>
      <c r="F3" s="227">
        <v>2017</v>
      </c>
      <c r="G3" s="88">
        <v>2017</v>
      </c>
      <c r="H3" s="90">
        <v>2018</v>
      </c>
      <c r="I3" s="93"/>
      <c r="J3" s="93" t="s">
        <v>46</v>
      </c>
      <c r="N3" s="88">
        <v>2016</v>
      </c>
      <c r="O3" s="88">
        <v>2016</v>
      </c>
      <c r="P3" s="227">
        <v>2017</v>
      </c>
      <c r="Q3" s="88">
        <v>2017</v>
      </c>
      <c r="R3" s="90">
        <v>2018</v>
      </c>
      <c r="S3" s="93"/>
      <c r="T3" s="93" t="s">
        <v>46</v>
      </c>
    </row>
    <row r="4" spans="1:20" x14ac:dyDescent="0.25">
      <c r="D4" s="21" t="s">
        <v>47</v>
      </c>
      <c r="E4" s="21" t="s">
        <v>48</v>
      </c>
      <c r="F4" s="124" t="s">
        <v>47</v>
      </c>
      <c r="G4" s="94" t="s">
        <v>415</v>
      </c>
      <c r="H4" s="95" t="s">
        <v>414</v>
      </c>
      <c r="I4" s="93"/>
      <c r="J4" s="124" t="s">
        <v>180</v>
      </c>
      <c r="N4" s="21" t="s">
        <v>47</v>
      </c>
      <c r="O4" s="21" t="s">
        <v>48</v>
      </c>
      <c r="P4" s="124" t="s">
        <v>47</v>
      </c>
      <c r="Q4" s="94" t="s">
        <v>415</v>
      </c>
      <c r="R4" s="95" t="s">
        <v>414</v>
      </c>
      <c r="S4" s="93"/>
      <c r="T4" s="124" t="s">
        <v>180</v>
      </c>
    </row>
    <row r="5" spans="1:20" x14ac:dyDescent="0.25">
      <c r="A5" s="27" t="s">
        <v>302</v>
      </c>
      <c r="F5" s="56"/>
      <c r="H5" s="28"/>
      <c r="L5" s="27" t="s">
        <v>303</v>
      </c>
      <c r="P5" s="56"/>
      <c r="R5" s="28"/>
    </row>
    <row r="6" spans="1:20" x14ac:dyDescent="0.25">
      <c r="A6" s="29" t="s">
        <v>52</v>
      </c>
      <c r="F6" s="56"/>
      <c r="H6" s="28"/>
      <c r="L6" s="27" t="s">
        <v>304</v>
      </c>
      <c r="N6" s="33">
        <v>0</v>
      </c>
      <c r="O6" s="214">
        <v>23134.67</v>
      </c>
      <c r="P6" s="139">
        <v>0</v>
      </c>
      <c r="Q6" s="67">
        <v>17944.18</v>
      </c>
      <c r="R6" s="105">
        <v>6500</v>
      </c>
    </row>
    <row r="7" spans="1:20" x14ac:dyDescent="0.25">
      <c r="A7" s="27" t="s">
        <v>213</v>
      </c>
      <c r="D7" s="67">
        <v>75826</v>
      </c>
      <c r="E7" s="214">
        <v>75462.399999999994</v>
      </c>
      <c r="F7" s="170">
        <v>76981</v>
      </c>
      <c r="G7" s="67">
        <v>45300</v>
      </c>
      <c r="H7" s="32">
        <v>79700</v>
      </c>
      <c r="L7" s="27" t="s">
        <v>305</v>
      </c>
      <c r="N7" s="48">
        <v>548500</v>
      </c>
      <c r="O7" s="214">
        <v>560201.14</v>
      </c>
      <c r="P7" s="108">
        <v>565252</v>
      </c>
      <c r="Q7" s="67">
        <v>339147.86</v>
      </c>
      <c r="R7" s="49">
        <v>584470</v>
      </c>
    </row>
    <row r="8" spans="1:20" x14ac:dyDescent="0.25">
      <c r="A8" s="27" t="s">
        <v>54</v>
      </c>
      <c r="D8" s="67">
        <v>58643</v>
      </c>
      <c r="E8" s="214">
        <v>55239.76</v>
      </c>
      <c r="F8" s="170">
        <v>69846</v>
      </c>
      <c r="G8" s="67">
        <v>39979.01</v>
      </c>
      <c r="H8" s="32">
        <v>70895</v>
      </c>
      <c r="L8" s="27" t="s">
        <v>439</v>
      </c>
      <c r="N8" s="265">
        <v>0</v>
      </c>
      <c r="O8" s="265">
        <v>0</v>
      </c>
      <c r="P8" s="265">
        <v>110000</v>
      </c>
      <c r="Q8" s="67">
        <v>101662.07</v>
      </c>
      <c r="R8" s="105">
        <v>0</v>
      </c>
    </row>
    <row r="9" spans="1:20" x14ac:dyDescent="0.25">
      <c r="A9" s="27" t="s">
        <v>55</v>
      </c>
      <c r="D9" s="67">
        <v>41111</v>
      </c>
      <c r="E9" s="214">
        <v>41621.980000000003</v>
      </c>
      <c r="F9" s="170">
        <v>49546</v>
      </c>
      <c r="G9" s="67">
        <v>28608</v>
      </c>
      <c r="H9" s="32">
        <v>50331</v>
      </c>
      <c r="L9" s="27" t="s">
        <v>306</v>
      </c>
      <c r="N9" s="34">
        <v>500</v>
      </c>
      <c r="O9" s="214">
        <v>570</v>
      </c>
      <c r="P9" s="53">
        <v>500</v>
      </c>
      <c r="Q9" s="67">
        <v>0</v>
      </c>
      <c r="R9" s="42">
        <v>500</v>
      </c>
    </row>
    <row r="10" spans="1:20" x14ac:dyDescent="0.25">
      <c r="A10" s="27" t="s">
        <v>307</v>
      </c>
      <c r="D10" s="67">
        <v>51374</v>
      </c>
      <c r="E10" s="214">
        <v>49856.800000000003</v>
      </c>
      <c r="F10" s="170">
        <v>129958</v>
      </c>
      <c r="G10" s="67">
        <v>38699.160000000003</v>
      </c>
      <c r="H10" s="49">
        <v>131887</v>
      </c>
      <c r="L10" s="27" t="s">
        <v>308</v>
      </c>
      <c r="N10" s="36">
        <v>3500</v>
      </c>
      <c r="O10" s="214">
        <v>4930.5</v>
      </c>
      <c r="P10" s="119">
        <v>3500</v>
      </c>
      <c r="Q10" s="67">
        <v>3083</v>
      </c>
      <c r="R10" s="41">
        <v>4000</v>
      </c>
    </row>
    <row r="11" spans="1:20" x14ac:dyDescent="0.25">
      <c r="A11" s="27" t="s">
        <v>309</v>
      </c>
      <c r="D11" s="67">
        <v>299365</v>
      </c>
      <c r="E11" s="214">
        <v>337912.43</v>
      </c>
      <c r="F11" s="170">
        <v>343062</v>
      </c>
      <c r="G11" s="67">
        <v>230389.26</v>
      </c>
      <c r="H11" s="49">
        <v>373878</v>
      </c>
    </row>
    <row r="12" spans="1:20" x14ac:dyDescent="0.25">
      <c r="A12" s="27" t="s">
        <v>183</v>
      </c>
      <c r="D12" s="67">
        <v>238433</v>
      </c>
      <c r="E12" s="214">
        <v>202333.44</v>
      </c>
      <c r="F12" s="170">
        <v>285247</v>
      </c>
      <c r="G12" s="67">
        <v>136926.91</v>
      </c>
      <c r="H12" s="49">
        <v>295996</v>
      </c>
      <c r="M12" s="121" t="s">
        <v>149</v>
      </c>
      <c r="N12" s="132">
        <f>SUM(N6:N10)</f>
        <v>552500</v>
      </c>
      <c r="O12" s="132">
        <f>SUM(O6:O10)</f>
        <v>588836.31000000006</v>
      </c>
      <c r="P12" s="132">
        <f>SUM(P6:P10)</f>
        <v>679252</v>
      </c>
      <c r="Q12" s="132">
        <f>SUM(Q6:Q10)</f>
        <v>461837.11</v>
      </c>
      <c r="R12" s="132">
        <f>SUM(R6:R10)</f>
        <v>595470</v>
      </c>
      <c r="S12" s="81"/>
      <c r="T12" s="311">
        <f>SUM(R12-P12)/P12</f>
        <v>-0.12334450248214213</v>
      </c>
    </row>
    <row r="13" spans="1:20" x14ac:dyDescent="0.25">
      <c r="A13" s="27" t="s">
        <v>310</v>
      </c>
      <c r="D13" s="67">
        <v>139727</v>
      </c>
      <c r="E13" s="214">
        <v>120724.28</v>
      </c>
      <c r="F13" s="170">
        <v>153067</v>
      </c>
      <c r="G13" s="67">
        <v>92375.73</v>
      </c>
      <c r="H13" s="49">
        <v>170533</v>
      </c>
    </row>
    <row r="14" spans="1:20" x14ac:dyDescent="0.25">
      <c r="A14" s="27" t="s">
        <v>152</v>
      </c>
      <c r="D14" s="67">
        <v>90434</v>
      </c>
      <c r="E14" s="214">
        <v>91930.25</v>
      </c>
      <c r="F14" s="170">
        <v>108165</v>
      </c>
      <c r="G14" s="67">
        <v>64088.92</v>
      </c>
      <c r="H14" s="49">
        <v>109775</v>
      </c>
    </row>
    <row r="15" spans="1:20" x14ac:dyDescent="0.25">
      <c r="A15" s="27" t="s">
        <v>311</v>
      </c>
      <c r="D15" s="67">
        <v>556941</v>
      </c>
      <c r="E15" s="214">
        <v>498326.07</v>
      </c>
      <c r="F15" s="170">
        <v>728646</v>
      </c>
      <c r="G15" s="67">
        <v>415725.85</v>
      </c>
      <c r="H15" s="49">
        <v>642395</v>
      </c>
      <c r="I15" t="s">
        <v>440</v>
      </c>
    </row>
    <row r="16" spans="1:20" x14ac:dyDescent="0.25">
      <c r="A16" s="27" t="s">
        <v>153</v>
      </c>
      <c r="D16" s="67">
        <v>45000</v>
      </c>
      <c r="E16" s="214">
        <v>116582</v>
      </c>
      <c r="F16" s="170">
        <v>150000</v>
      </c>
      <c r="G16" s="67">
        <v>71212.17</v>
      </c>
      <c r="H16" s="49">
        <v>150000</v>
      </c>
    </row>
    <row r="17" spans="1:10" x14ac:dyDescent="0.25">
      <c r="A17" s="27" t="s">
        <v>186</v>
      </c>
      <c r="D17" s="67">
        <v>32000</v>
      </c>
      <c r="E17" s="214">
        <v>33708.129999999997</v>
      </c>
      <c r="F17" s="170">
        <v>32000</v>
      </c>
      <c r="G17" s="67">
        <v>17047.25</v>
      </c>
      <c r="H17" s="32">
        <v>38000</v>
      </c>
    </row>
    <row r="18" spans="1:10" x14ac:dyDescent="0.25">
      <c r="A18" s="27" t="s">
        <v>155</v>
      </c>
      <c r="D18" s="67">
        <v>11199</v>
      </c>
      <c r="E18" s="214">
        <v>31739.48</v>
      </c>
      <c r="F18" s="170">
        <v>0</v>
      </c>
      <c r="G18" s="170">
        <v>0</v>
      </c>
      <c r="H18" s="105">
        <v>0</v>
      </c>
    </row>
    <row r="19" spans="1:10" x14ac:dyDescent="0.25">
      <c r="A19" s="27" t="s">
        <v>156</v>
      </c>
      <c r="D19" s="67">
        <v>10000</v>
      </c>
      <c r="E19" s="214">
        <v>13932.19</v>
      </c>
      <c r="F19" s="170">
        <v>0</v>
      </c>
      <c r="G19" s="170">
        <v>0</v>
      </c>
      <c r="H19" s="105">
        <v>0</v>
      </c>
    </row>
    <row r="20" spans="1:10" x14ac:dyDescent="0.25">
      <c r="A20" s="27" t="s">
        <v>56</v>
      </c>
      <c r="D20" s="67">
        <v>0</v>
      </c>
      <c r="E20" s="214">
        <v>695.92</v>
      </c>
      <c r="F20" s="170">
        <v>0</v>
      </c>
      <c r="G20" s="170">
        <v>0</v>
      </c>
      <c r="H20" s="105">
        <v>0</v>
      </c>
    </row>
    <row r="21" spans="1:10" x14ac:dyDescent="0.25">
      <c r="A21" s="27" t="s">
        <v>438</v>
      </c>
      <c r="D21" s="67">
        <v>0</v>
      </c>
      <c r="E21" s="214">
        <v>0</v>
      </c>
      <c r="F21" s="170">
        <v>0</v>
      </c>
      <c r="G21" s="170">
        <v>0</v>
      </c>
      <c r="H21" s="105">
        <v>4750</v>
      </c>
    </row>
    <row r="22" spans="1:10" x14ac:dyDescent="0.25">
      <c r="A22" s="27" t="s">
        <v>57</v>
      </c>
      <c r="D22" s="67">
        <v>87920</v>
      </c>
      <c r="E22" s="214">
        <v>76668.37</v>
      </c>
      <c r="F22" s="170">
        <v>0</v>
      </c>
      <c r="G22" s="170">
        <v>0</v>
      </c>
      <c r="H22" s="105">
        <v>0</v>
      </c>
    </row>
    <row r="23" spans="1:10" x14ac:dyDescent="0.25">
      <c r="A23" s="27" t="s">
        <v>58</v>
      </c>
      <c r="D23" s="67">
        <v>42456</v>
      </c>
      <c r="E23" s="214">
        <v>38371.58</v>
      </c>
      <c r="F23" s="170">
        <v>0</v>
      </c>
      <c r="G23" s="170">
        <v>0</v>
      </c>
      <c r="H23" s="105">
        <v>0</v>
      </c>
    </row>
    <row r="24" spans="1:10" x14ac:dyDescent="0.25">
      <c r="A24" s="27" t="s">
        <v>59</v>
      </c>
      <c r="D24" s="67">
        <v>93576</v>
      </c>
      <c r="E24" s="214">
        <v>115397.23</v>
      </c>
      <c r="F24" s="170">
        <v>0</v>
      </c>
      <c r="G24" s="170">
        <v>0</v>
      </c>
      <c r="H24" s="105">
        <v>0</v>
      </c>
    </row>
    <row r="25" spans="1:10" x14ac:dyDescent="0.25">
      <c r="A25" s="27" t="s">
        <v>60</v>
      </c>
      <c r="D25" s="67">
        <v>3117</v>
      </c>
      <c r="E25" s="214">
        <v>4347.8</v>
      </c>
      <c r="F25" s="170">
        <v>0</v>
      </c>
      <c r="G25" s="170">
        <v>0</v>
      </c>
      <c r="H25" s="105">
        <v>0</v>
      </c>
    </row>
    <row r="26" spans="1:10" x14ac:dyDescent="0.25">
      <c r="A26" s="27"/>
      <c r="C26" s="51" t="s">
        <v>52</v>
      </c>
      <c r="D26" s="38">
        <f>SUM(D7:D25)</f>
        <v>1877122</v>
      </c>
      <c r="E26" s="38">
        <f>SUM(E7:E25)</f>
        <v>1904850.11</v>
      </c>
      <c r="F26" s="38">
        <f>SUM(F7:F25)</f>
        <v>2126518</v>
      </c>
      <c r="G26" s="38">
        <f>SUM(G7:G25)</f>
        <v>1180352.26</v>
      </c>
      <c r="H26" s="38">
        <f>SUM(H7:H25)</f>
        <v>2118140</v>
      </c>
      <c r="J26" s="300">
        <f>SUM(H26-F26)/F26</f>
        <v>-3.9397738462594719E-3</v>
      </c>
    </row>
    <row r="27" spans="1:10" x14ac:dyDescent="0.25">
      <c r="A27" s="29" t="s">
        <v>62</v>
      </c>
      <c r="D27" s="54"/>
      <c r="E27" s="214"/>
      <c r="F27" s="179"/>
      <c r="G27" s="54"/>
      <c r="H27" s="176"/>
    </row>
    <row r="28" spans="1:10" x14ac:dyDescent="0.25">
      <c r="A28" s="27" t="s">
        <v>217</v>
      </c>
      <c r="D28" s="67">
        <v>500</v>
      </c>
      <c r="E28" s="214">
        <v>0</v>
      </c>
      <c r="F28" s="170">
        <v>500</v>
      </c>
      <c r="G28" s="67">
        <v>0</v>
      </c>
      <c r="H28" s="42">
        <v>500</v>
      </c>
    </row>
    <row r="29" spans="1:10" x14ac:dyDescent="0.25">
      <c r="A29" s="27" t="s">
        <v>63</v>
      </c>
      <c r="D29" s="67">
        <v>39081</v>
      </c>
      <c r="E29" s="214">
        <v>28314.36</v>
      </c>
      <c r="F29" s="170">
        <v>31450</v>
      </c>
      <c r="G29" s="67">
        <v>18258.43</v>
      </c>
      <c r="H29" s="32">
        <v>34410</v>
      </c>
    </row>
    <row r="30" spans="1:10" x14ac:dyDescent="0.25">
      <c r="A30" s="27" t="s">
        <v>64</v>
      </c>
      <c r="D30" s="67">
        <v>634728</v>
      </c>
      <c r="E30" s="214">
        <v>568351.41</v>
      </c>
      <c r="F30" s="170">
        <v>623913</v>
      </c>
      <c r="G30" s="67">
        <v>307129.15000000002</v>
      </c>
      <c r="H30" s="49">
        <v>619753.79</v>
      </c>
    </row>
    <row r="31" spans="1:10" x14ac:dyDescent="0.25">
      <c r="A31" s="27" t="s">
        <v>65</v>
      </c>
      <c r="D31" s="67">
        <v>12250</v>
      </c>
      <c r="E31" s="214">
        <v>9860.39</v>
      </c>
      <c r="F31" s="170">
        <v>10000</v>
      </c>
      <c r="G31" s="67">
        <v>8283.14</v>
      </c>
      <c r="H31" s="32">
        <v>10000</v>
      </c>
    </row>
    <row r="32" spans="1:10" x14ac:dyDescent="0.25">
      <c r="A32" s="27" t="s">
        <v>66</v>
      </c>
      <c r="D32" s="67">
        <v>2500</v>
      </c>
      <c r="E32" s="214">
        <v>0</v>
      </c>
      <c r="F32" s="170">
        <v>2500</v>
      </c>
      <c r="G32" s="67">
        <v>0</v>
      </c>
      <c r="H32" s="41">
        <v>2500</v>
      </c>
    </row>
    <row r="35" spans="1:10" x14ac:dyDescent="0.25">
      <c r="A35" s="17" t="s">
        <v>43</v>
      </c>
      <c r="E35" s="18" t="s">
        <v>44</v>
      </c>
      <c r="F35" s="2"/>
      <c r="H35" s="2" t="s">
        <v>312</v>
      </c>
      <c r="I35" s="20"/>
    </row>
    <row r="36" spans="1:10" x14ac:dyDescent="0.25">
      <c r="A36" s="17"/>
      <c r="I36" s="20"/>
    </row>
    <row r="37" spans="1:10" x14ac:dyDescent="0.25">
      <c r="E37" s="21" t="s">
        <v>45</v>
      </c>
    </row>
    <row r="38" spans="1:10" x14ac:dyDescent="0.25">
      <c r="D38" s="88">
        <v>2016</v>
      </c>
      <c r="E38" s="88">
        <v>2016</v>
      </c>
      <c r="F38" s="227">
        <v>2017</v>
      </c>
      <c r="G38" s="88">
        <v>2017</v>
      </c>
      <c r="H38" s="90">
        <v>2018</v>
      </c>
      <c r="I38" s="93"/>
      <c r="J38" s="93" t="s">
        <v>46</v>
      </c>
    </row>
    <row r="39" spans="1:10" ht="14.25" customHeight="1" x14ac:dyDescent="0.25">
      <c r="D39" s="21" t="s">
        <v>47</v>
      </c>
      <c r="E39" s="21" t="s">
        <v>48</v>
      </c>
      <c r="F39" s="124" t="s">
        <v>47</v>
      </c>
      <c r="G39" s="94" t="s">
        <v>415</v>
      </c>
      <c r="H39" s="95" t="s">
        <v>414</v>
      </c>
      <c r="I39" s="93"/>
      <c r="J39" s="124" t="s">
        <v>180</v>
      </c>
    </row>
    <row r="40" spans="1:10" x14ac:dyDescent="0.25">
      <c r="A40" s="27" t="s">
        <v>302</v>
      </c>
      <c r="D40" s="21"/>
      <c r="E40" s="21"/>
      <c r="F40" s="124"/>
      <c r="G40" s="94"/>
      <c r="H40" s="95"/>
      <c r="I40" s="93"/>
      <c r="J40" s="124"/>
    </row>
    <row r="41" spans="1:10" x14ac:dyDescent="0.25">
      <c r="A41" s="27" t="s">
        <v>67</v>
      </c>
      <c r="D41" s="67">
        <v>84889</v>
      </c>
      <c r="E41" s="214">
        <v>74080.91</v>
      </c>
      <c r="F41" s="170">
        <v>125526</v>
      </c>
      <c r="G41" s="67">
        <v>54745.25</v>
      </c>
      <c r="H41" s="49">
        <v>134225</v>
      </c>
    </row>
    <row r="42" spans="1:10" x14ac:dyDescent="0.25">
      <c r="A42" s="27" t="s">
        <v>68</v>
      </c>
      <c r="D42" s="67">
        <v>55638</v>
      </c>
      <c r="E42" s="214">
        <v>52874.51</v>
      </c>
      <c r="F42" s="170">
        <v>55189</v>
      </c>
      <c r="G42" s="67">
        <v>34487.449999999997</v>
      </c>
      <c r="H42" s="32">
        <v>62760</v>
      </c>
    </row>
    <row r="43" spans="1:10" x14ac:dyDescent="0.25">
      <c r="A43" s="27" t="s">
        <v>69</v>
      </c>
      <c r="D43" s="67">
        <v>59709</v>
      </c>
      <c r="E43" s="214">
        <v>84177.71</v>
      </c>
      <c r="F43" s="170">
        <v>78034</v>
      </c>
      <c r="G43" s="67">
        <v>46021.97</v>
      </c>
      <c r="H43" s="32">
        <v>101100</v>
      </c>
    </row>
    <row r="44" spans="1:10" x14ac:dyDescent="0.25">
      <c r="A44" s="27" t="s">
        <v>70</v>
      </c>
      <c r="D44" s="67">
        <v>147475</v>
      </c>
      <c r="E44" s="214">
        <v>139839.67000000001</v>
      </c>
      <c r="F44" s="170">
        <v>166906</v>
      </c>
      <c r="G44" s="67">
        <v>86497.25</v>
      </c>
      <c r="H44" s="49">
        <v>164535</v>
      </c>
    </row>
    <row r="45" spans="1:10" x14ac:dyDescent="0.25">
      <c r="C45" s="51" t="s">
        <v>234</v>
      </c>
      <c r="D45" s="38">
        <f>SUM(D28,D29,D30,D31,D32,D41,D42,D43,D44)</f>
        <v>1036770</v>
      </c>
      <c r="E45" s="38">
        <f>SUM(E28,E29,E30,E31,E32,E41,E42,E43,E44)</f>
        <v>957498.96000000008</v>
      </c>
      <c r="F45" s="38">
        <f>SUM(F28,F29,F30,F31,F32,F41,F42,F43,F44)</f>
        <v>1094018</v>
      </c>
      <c r="G45" s="38">
        <f>SUM(G28,G29,G30,G31,G32,G41,G42,G43,G44)</f>
        <v>555422.64</v>
      </c>
      <c r="H45" s="38">
        <f>SUM(H28,H29,H30,H31,H32,H41,H42,H43,H44)</f>
        <v>1129783.79</v>
      </c>
      <c r="J45" s="301">
        <f>SUM(H45-F45)/F45</f>
        <v>3.2692140348696309E-2</v>
      </c>
    </row>
    <row r="46" spans="1:10" x14ac:dyDescent="0.25">
      <c r="A46" s="218" t="s">
        <v>72</v>
      </c>
      <c r="B46" s="219"/>
      <c r="C46" s="218" t="s">
        <v>61</v>
      </c>
      <c r="D46" s="223">
        <f>SUM(D26+D45)</f>
        <v>2913892</v>
      </c>
      <c r="E46" s="223">
        <f>SUM(E26+E45)</f>
        <v>2862349.0700000003</v>
      </c>
      <c r="F46" s="223">
        <f>SUM(F26+F45)</f>
        <v>3220536</v>
      </c>
      <c r="G46" s="223">
        <f>SUM(G26+G45)</f>
        <v>1735774.9</v>
      </c>
      <c r="H46" s="223">
        <f>SUM(H26+H45)</f>
        <v>3247923.79</v>
      </c>
      <c r="I46" s="74"/>
      <c r="J46" s="303">
        <f>SUM(H46-F46)/F46</f>
        <v>8.5041092538633428E-3</v>
      </c>
    </row>
    <row r="47" spans="1:10" x14ac:dyDescent="0.25">
      <c r="D47" s="21"/>
      <c r="E47" s="21"/>
      <c r="F47" s="124"/>
      <c r="G47" s="94"/>
      <c r="H47" s="95"/>
      <c r="I47" s="93"/>
      <c r="J47" s="124"/>
    </row>
    <row r="48" spans="1:10" x14ac:dyDescent="0.25">
      <c r="A48" s="27" t="s">
        <v>313</v>
      </c>
      <c r="F48" s="56"/>
      <c r="H48" s="28"/>
    </row>
    <row r="49" spans="1:10" x14ac:dyDescent="0.25">
      <c r="A49" s="29" t="s">
        <v>160</v>
      </c>
      <c r="D49" s="54"/>
      <c r="F49" s="179"/>
      <c r="G49" s="54"/>
      <c r="H49" s="176"/>
    </row>
    <row r="50" spans="1:10" x14ac:dyDescent="0.25">
      <c r="A50" s="27" t="s">
        <v>192</v>
      </c>
      <c r="D50" s="170">
        <v>0</v>
      </c>
      <c r="E50" s="170">
        <v>0</v>
      </c>
      <c r="F50" s="170">
        <v>0</v>
      </c>
      <c r="G50" s="170">
        <v>1897.85</v>
      </c>
      <c r="H50" s="41">
        <v>2000</v>
      </c>
    </row>
    <row r="51" spans="1:10" x14ac:dyDescent="0.25">
      <c r="A51" s="27" t="s">
        <v>161</v>
      </c>
      <c r="D51" s="67">
        <v>1000</v>
      </c>
      <c r="E51" s="214">
        <v>35</v>
      </c>
      <c r="F51" s="170">
        <v>1000</v>
      </c>
      <c r="G51" s="67">
        <v>0</v>
      </c>
      <c r="H51" s="41">
        <v>1000</v>
      </c>
    </row>
    <row r="52" spans="1:10" x14ac:dyDescent="0.25">
      <c r="A52" s="27" t="s">
        <v>163</v>
      </c>
      <c r="D52" s="67">
        <v>2500</v>
      </c>
      <c r="E52" s="214">
        <v>422</v>
      </c>
      <c r="F52" s="170">
        <v>2500</v>
      </c>
      <c r="G52" s="67">
        <v>101</v>
      </c>
      <c r="H52" s="41">
        <v>2500</v>
      </c>
    </row>
    <row r="53" spans="1:10" x14ac:dyDescent="0.25">
      <c r="A53" s="27" t="s">
        <v>194</v>
      </c>
      <c r="D53" s="67">
        <v>500</v>
      </c>
      <c r="E53" s="214">
        <v>0</v>
      </c>
      <c r="F53" s="170">
        <v>500</v>
      </c>
      <c r="G53" s="67">
        <v>0</v>
      </c>
      <c r="H53" s="42">
        <v>500</v>
      </c>
    </row>
    <row r="54" spans="1:10" x14ac:dyDescent="0.25">
      <c r="C54" s="51" t="s">
        <v>160</v>
      </c>
      <c r="D54" s="38">
        <f>SUM(D50:D53)</f>
        <v>4000</v>
      </c>
      <c r="E54" s="38">
        <f t="shared" ref="E54:G54" si="0">SUM(E50:E53)</f>
        <v>457</v>
      </c>
      <c r="F54" s="38">
        <f t="shared" si="0"/>
        <v>4000</v>
      </c>
      <c r="G54" s="38">
        <f t="shared" si="0"/>
        <v>1998.85</v>
      </c>
      <c r="H54" s="38">
        <f>SUM(H50:H53)</f>
        <v>6000</v>
      </c>
      <c r="J54" s="301">
        <f>SUM(H54-F54)/F54</f>
        <v>0.5</v>
      </c>
    </row>
    <row r="55" spans="1:10" x14ac:dyDescent="0.25">
      <c r="A55" s="29" t="s">
        <v>196</v>
      </c>
      <c r="E55" s="214"/>
      <c r="F55" s="56"/>
      <c r="H55" s="28"/>
    </row>
    <row r="56" spans="1:10" x14ac:dyDescent="0.25">
      <c r="A56" s="27" t="s">
        <v>76</v>
      </c>
      <c r="D56" s="34">
        <v>500</v>
      </c>
      <c r="E56" s="214">
        <v>59.34</v>
      </c>
      <c r="F56" s="53">
        <v>500</v>
      </c>
      <c r="G56" s="33">
        <v>0</v>
      </c>
      <c r="H56" s="42">
        <v>500</v>
      </c>
    </row>
    <row r="57" spans="1:10" x14ac:dyDescent="0.25">
      <c r="A57" s="27" t="s">
        <v>77</v>
      </c>
      <c r="D57" s="34">
        <v>850</v>
      </c>
      <c r="E57" s="214">
        <v>509.31</v>
      </c>
      <c r="F57" s="53">
        <v>850</v>
      </c>
      <c r="G57" s="34">
        <v>659.05</v>
      </c>
      <c r="H57" s="41">
        <v>1500</v>
      </c>
    </row>
    <row r="58" spans="1:10" x14ac:dyDescent="0.25">
      <c r="A58" s="27" t="s">
        <v>78</v>
      </c>
      <c r="D58" s="36">
        <v>2750</v>
      </c>
      <c r="E58" s="214">
        <v>2519.88</v>
      </c>
      <c r="F58" s="119">
        <v>2750</v>
      </c>
      <c r="G58" s="34">
        <v>1062.22</v>
      </c>
      <c r="H58" s="41">
        <v>3500</v>
      </c>
    </row>
    <row r="59" spans="1:10" x14ac:dyDescent="0.25">
      <c r="A59" s="27" t="s">
        <v>164</v>
      </c>
      <c r="D59" s="50">
        <v>50</v>
      </c>
      <c r="E59" s="214">
        <v>70.849999999999994</v>
      </c>
      <c r="F59" s="228">
        <v>50</v>
      </c>
      <c r="G59" s="50">
        <v>7.75</v>
      </c>
      <c r="H59" s="115">
        <v>50</v>
      </c>
    </row>
    <row r="60" spans="1:10" x14ac:dyDescent="0.25">
      <c r="A60" s="27" t="s">
        <v>294</v>
      </c>
      <c r="D60" s="36">
        <v>1000</v>
      </c>
      <c r="E60" s="214">
        <v>497.49</v>
      </c>
      <c r="F60" s="119">
        <v>1000</v>
      </c>
      <c r="G60" s="33">
        <v>54.35</v>
      </c>
      <c r="H60" s="41">
        <v>1000</v>
      </c>
    </row>
    <row r="61" spans="1:10" x14ac:dyDescent="0.25">
      <c r="C61" s="51" t="s">
        <v>196</v>
      </c>
      <c r="D61" s="44">
        <f t="shared" ref="D61" si="1">SUM(D56:D60)</f>
        <v>5150</v>
      </c>
      <c r="E61" s="38">
        <f t="shared" ref="E61:G61" si="2">SUM(E56:E60)</f>
        <v>3656.87</v>
      </c>
      <c r="F61" s="44">
        <f>SUM(F56:F60)</f>
        <v>5150</v>
      </c>
      <c r="G61" s="44">
        <f t="shared" si="2"/>
        <v>1783.37</v>
      </c>
      <c r="H61" s="44">
        <f>SUM(H56:H60)</f>
        <v>6550</v>
      </c>
      <c r="J61" s="301">
        <f>SUM(H61-F61)/F61</f>
        <v>0.27184466019417475</v>
      </c>
    </row>
    <row r="62" spans="1:10" x14ac:dyDescent="0.25">
      <c r="C62" s="27"/>
      <c r="E62" s="214"/>
      <c r="F62" s="56"/>
      <c r="H62" s="28"/>
    </row>
    <row r="63" spans="1:10" x14ac:dyDescent="0.25">
      <c r="A63" s="29" t="s">
        <v>82</v>
      </c>
      <c r="E63" s="214"/>
      <c r="F63" s="56"/>
      <c r="H63" s="28"/>
    </row>
    <row r="64" spans="1:10" x14ac:dyDescent="0.25">
      <c r="A64" s="27" t="s">
        <v>417</v>
      </c>
      <c r="D64" s="48">
        <v>175000</v>
      </c>
      <c r="E64" s="214">
        <v>100974.19</v>
      </c>
      <c r="F64" s="108">
        <v>165000</v>
      </c>
      <c r="G64" s="30">
        <v>55673.63</v>
      </c>
      <c r="H64" s="49">
        <v>165000</v>
      </c>
    </row>
    <row r="65" spans="1:10" x14ac:dyDescent="0.25">
      <c r="A65" s="27" t="s">
        <v>434</v>
      </c>
      <c r="D65" s="30">
        <v>20000</v>
      </c>
      <c r="E65" s="214">
        <v>12553.3</v>
      </c>
      <c r="F65" s="120">
        <v>17500</v>
      </c>
      <c r="G65" s="33">
        <v>0</v>
      </c>
      <c r="H65" s="32">
        <v>17500</v>
      </c>
    </row>
    <row r="66" spans="1:10" x14ac:dyDescent="0.25">
      <c r="A66" s="27" t="s">
        <v>425</v>
      </c>
      <c r="D66" s="30">
        <v>23500</v>
      </c>
      <c r="E66" s="214">
        <v>19040.93</v>
      </c>
      <c r="F66" s="120">
        <v>23500</v>
      </c>
      <c r="G66" s="30">
        <v>10431.52</v>
      </c>
      <c r="H66" s="32">
        <v>23500</v>
      </c>
    </row>
    <row r="67" spans="1:10" x14ac:dyDescent="0.25">
      <c r="A67" s="27" t="s">
        <v>314</v>
      </c>
      <c r="D67" s="30">
        <v>23500</v>
      </c>
      <c r="E67" s="214">
        <v>20340.38</v>
      </c>
      <c r="F67" s="120">
        <v>23500</v>
      </c>
      <c r="G67" s="30">
        <v>10935.01</v>
      </c>
      <c r="H67" s="32">
        <v>23500</v>
      </c>
    </row>
    <row r="68" spans="1:10" x14ac:dyDescent="0.25">
      <c r="C68" s="51" t="s">
        <v>223</v>
      </c>
      <c r="D68" s="110">
        <f t="shared" ref="D68" si="3">SUM(D64:D67)</f>
        <v>242000</v>
      </c>
      <c r="E68" s="38">
        <f t="shared" ref="E68:G68" si="4">SUM(E64:E67)</f>
        <v>152908.80000000002</v>
      </c>
      <c r="F68" s="110">
        <f>SUM(F64:F67)</f>
        <v>229500</v>
      </c>
      <c r="G68" s="110">
        <f t="shared" si="4"/>
        <v>77040.159999999989</v>
      </c>
      <c r="H68" s="110">
        <f>SUM(H64:H67)</f>
        <v>229500</v>
      </c>
      <c r="J68" s="301">
        <f>SUM(H68-F68)/F68</f>
        <v>0</v>
      </c>
    </row>
    <row r="69" spans="1:10" x14ac:dyDescent="0.25">
      <c r="A69" s="17" t="s">
        <v>43</v>
      </c>
      <c r="E69" s="18" t="s">
        <v>44</v>
      </c>
      <c r="F69" s="2"/>
      <c r="H69" s="2" t="s">
        <v>315</v>
      </c>
      <c r="I69" s="20"/>
    </row>
    <row r="70" spans="1:10" x14ac:dyDescent="0.25">
      <c r="A70" s="17"/>
      <c r="I70" s="20"/>
    </row>
    <row r="71" spans="1:10" x14ac:dyDescent="0.25">
      <c r="E71" s="21" t="s">
        <v>45</v>
      </c>
    </row>
    <row r="72" spans="1:10" x14ac:dyDescent="0.25">
      <c r="D72" s="88">
        <v>2016</v>
      </c>
      <c r="E72" s="88">
        <v>2016</v>
      </c>
      <c r="F72" s="227">
        <v>2017</v>
      </c>
      <c r="G72" s="88">
        <v>2017</v>
      </c>
      <c r="H72" s="90">
        <v>2018</v>
      </c>
      <c r="I72" s="93"/>
      <c r="J72" s="93" t="s">
        <v>46</v>
      </c>
    </row>
    <row r="73" spans="1:10" x14ac:dyDescent="0.25">
      <c r="D73" s="21" t="s">
        <v>47</v>
      </c>
      <c r="E73" s="21" t="s">
        <v>48</v>
      </c>
      <c r="F73" s="124" t="s">
        <v>47</v>
      </c>
      <c r="G73" s="94" t="s">
        <v>415</v>
      </c>
      <c r="H73" s="95" t="s">
        <v>414</v>
      </c>
      <c r="I73" s="93"/>
      <c r="J73" s="124" t="s">
        <v>180</v>
      </c>
    </row>
    <row r="74" spans="1:10" x14ac:dyDescent="0.25">
      <c r="A74" s="27" t="s">
        <v>316</v>
      </c>
      <c r="F74" s="56"/>
      <c r="H74" s="28"/>
    </row>
    <row r="75" spans="1:10" x14ac:dyDescent="0.25">
      <c r="A75" s="29" t="s">
        <v>84</v>
      </c>
      <c r="B75" s="40"/>
      <c r="E75" s="214"/>
      <c r="F75" s="56"/>
      <c r="H75" s="28"/>
    </row>
    <row r="76" spans="1:10" x14ac:dyDescent="0.25">
      <c r="A76" s="27" t="s">
        <v>86</v>
      </c>
      <c r="D76" s="30">
        <v>43000</v>
      </c>
      <c r="E76" s="214">
        <v>41511.35</v>
      </c>
      <c r="F76" s="120">
        <v>43000</v>
      </c>
      <c r="G76" s="30">
        <v>21252.77</v>
      </c>
      <c r="H76" s="32">
        <v>45000</v>
      </c>
    </row>
    <row r="77" spans="1:10" x14ac:dyDescent="0.25">
      <c r="A77" s="27" t="s">
        <v>165</v>
      </c>
      <c r="D77" s="50">
        <v>75</v>
      </c>
      <c r="E77" s="214">
        <v>223.8</v>
      </c>
      <c r="F77" s="228">
        <v>75</v>
      </c>
      <c r="G77" s="50">
        <v>64</v>
      </c>
      <c r="H77" s="115">
        <v>75</v>
      </c>
    </row>
    <row r="78" spans="1:10" x14ac:dyDescent="0.25">
      <c r="C78" s="51" t="s">
        <v>84</v>
      </c>
      <c r="D78" s="55">
        <f t="shared" ref="D78" si="5">SUM(D76:D77)</f>
        <v>43075</v>
      </c>
      <c r="E78" s="38">
        <f t="shared" ref="E78:G78" si="6">SUM(E76:E77)</f>
        <v>41735.15</v>
      </c>
      <c r="F78" s="55">
        <f>SUM(F76:F77)</f>
        <v>43075</v>
      </c>
      <c r="G78" s="55">
        <f t="shared" si="6"/>
        <v>21316.77</v>
      </c>
      <c r="H78" s="55">
        <f>SUM(H76:H77)</f>
        <v>45075</v>
      </c>
      <c r="J78" s="301">
        <f>SUM(H78-F78)/F78</f>
        <v>4.6430644225188625E-2</v>
      </c>
    </row>
    <row r="79" spans="1:10" x14ac:dyDescent="0.25">
      <c r="A79" s="27"/>
      <c r="F79" s="56"/>
      <c r="H79" s="28"/>
    </row>
    <row r="80" spans="1:10" x14ac:dyDescent="0.25">
      <c r="A80" s="29" t="s">
        <v>90</v>
      </c>
      <c r="F80" s="56"/>
      <c r="H80" s="28"/>
    </row>
    <row r="81" spans="1:10" x14ac:dyDescent="0.25">
      <c r="A81" s="27" t="s">
        <v>253</v>
      </c>
      <c r="D81" s="36">
        <v>1500</v>
      </c>
      <c r="E81" s="214">
        <v>0</v>
      </c>
      <c r="F81" s="119">
        <v>1000</v>
      </c>
      <c r="G81" s="67">
        <v>0</v>
      </c>
      <c r="H81" s="41">
        <v>1000</v>
      </c>
    </row>
    <row r="82" spans="1:10" x14ac:dyDescent="0.25">
      <c r="A82" s="27" t="s">
        <v>167</v>
      </c>
      <c r="D82" s="36">
        <v>2500</v>
      </c>
      <c r="E82" s="214">
        <v>1228.01</v>
      </c>
      <c r="F82" s="119">
        <v>2000</v>
      </c>
      <c r="G82" s="67">
        <v>206.25</v>
      </c>
      <c r="H82" s="41">
        <v>2000</v>
      </c>
    </row>
    <row r="83" spans="1:10" x14ac:dyDescent="0.25">
      <c r="A83" s="27" t="s">
        <v>275</v>
      </c>
      <c r="D83" s="34">
        <v>200</v>
      </c>
      <c r="E83" s="214">
        <v>0</v>
      </c>
      <c r="F83" s="53">
        <v>200</v>
      </c>
      <c r="G83" s="67">
        <v>0</v>
      </c>
      <c r="H83" s="42">
        <v>200</v>
      </c>
    </row>
    <row r="84" spans="1:10" x14ac:dyDescent="0.25">
      <c r="A84" s="27" t="s">
        <v>317</v>
      </c>
      <c r="D84" s="36">
        <v>8000</v>
      </c>
      <c r="E84" s="214">
        <v>8999.44</v>
      </c>
      <c r="F84" s="119">
        <v>8000</v>
      </c>
      <c r="G84" s="67">
        <v>1924.23</v>
      </c>
      <c r="H84" s="41">
        <v>8000</v>
      </c>
    </row>
    <row r="85" spans="1:10" x14ac:dyDescent="0.25">
      <c r="A85" s="27" t="s">
        <v>92</v>
      </c>
      <c r="D85" s="36">
        <v>5000</v>
      </c>
      <c r="E85" s="214">
        <v>3500.66</v>
      </c>
      <c r="F85" s="119">
        <v>5000</v>
      </c>
      <c r="G85" s="67">
        <v>2136.09</v>
      </c>
      <c r="H85" s="41">
        <v>5000</v>
      </c>
    </row>
    <row r="86" spans="1:10" x14ac:dyDescent="0.25">
      <c r="A86" s="27" t="s">
        <v>224</v>
      </c>
      <c r="D86" s="36">
        <v>1000</v>
      </c>
      <c r="E86" s="214">
        <v>1344.48</v>
      </c>
      <c r="F86" s="119">
        <v>1000</v>
      </c>
      <c r="G86" s="67">
        <v>395</v>
      </c>
      <c r="H86" s="41">
        <v>1000</v>
      </c>
    </row>
    <row r="87" spans="1:10" x14ac:dyDescent="0.25">
      <c r="C87" s="51" t="s">
        <v>170</v>
      </c>
      <c r="D87" s="55">
        <f>SUM(D81:D86)</f>
        <v>18200</v>
      </c>
      <c r="E87" s="38">
        <f>SUM(E81:E86)</f>
        <v>15072.59</v>
      </c>
      <c r="F87" s="55">
        <f>SUM(F81:F86)</f>
        <v>17200</v>
      </c>
      <c r="G87" s="38">
        <f>SUM(G81:G86)</f>
        <v>4661.57</v>
      </c>
      <c r="H87" s="55">
        <f>SUM(H81:H86)</f>
        <v>17200</v>
      </c>
      <c r="J87" s="301">
        <f>SUM(H87-F87)/F87</f>
        <v>0</v>
      </c>
    </row>
    <row r="88" spans="1:10" x14ac:dyDescent="0.25">
      <c r="A88" s="27"/>
      <c r="E88" s="214"/>
      <c r="F88" s="56"/>
      <c r="G88" s="54"/>
      <c r="H88" s="28"/>
    </row>
    <row r="89" spans="1:10" x14ac:dyDescent="0.25">
      <c r="A89" s="29" t="s">
        <v>94</v>
      </c>
      <c r="E89" s="214"/>
      <c r="F89" s="56"/>
      <c r="G89" s="54"/>
      <c r="H89" s="28"/>
    </row>
    <row r="90" spans="1:10" x14ac:dyDescent="0.25">
      <c r="A90" s="27" t="s">
        <v>95</v>
      </c>
      <c r="D90" s="36">
        <v>1500</v>
      </c>
      <c r="E90" s="214">
        <v>1451</v>
      </c>
      <c r="F90" s="119">
        <v>1500</v>
      </c>
      <c r="G90" s="67">
        <v>833</v>
      </c>
      <c r="H90" s="41">
        <v>1500</v>
      </c>
    </row>
    <row r="91" spans="1:10" x14ac:dyDescent="0.25">
      <c r="A91" s="27" t="s">
        <v>96</v>
      </c>
      <c r="D91" s="36">
        <v>1500</v>
      </c>
      <c r="E91" s="214">
        <v>997</v>
      </c>
      <c r="F91" s="119">
        <v>1500</v>
      </c>
      <c r="G91" s="67">
        <v>850</v>
      </c>
      <c r="H91" s="41">
        <v>1500</v>
      </c>
    </row>
    <row r="92" spans="1:10" x14ac:dyDescent="0.25">
      <c r="A92" s="27" t="s">
        <v>97</v>
      </c>
      <c r="D92" s="36">
        <v>2000</v>
      </c>
      <c r="E92" s="214">
        <v>1158.97</v>
      </c>
      <c r="F92" s="119">
        <v>2000</v>
      </c>
      <c r="G92" s="67">
        <v>602.11</v>
      </c>
      <c r="H92" s="41">
        <v>2000</v>
      </c>
    </row>
    <row r="93" spans="1:10" x14ac:dyDescent="0.25">
      <c r="A93" s="27" t="s">
        <v>98</v>
      </c>
      <c r="D93" s="36">
        <v>3000</v>
      </c>
      <c r="E93" s="214">
        <v>753.44</v>
      </c>
      <c r="F93" s="119">
        <v>2500</v>
      </c>
      <c r="G93" s="67">
        <v>511.56</v>
      </c>
      <c r="H93" s="41">
        <v>2500</v>
      </c>
    </row>
    <row r="94" spans="1:10" x14ac:dyDescent="0.25">
      <c r="C94" s="51" t="s">
        <v>99</v>
      </c>
      <c r="D94" s="44">
        <f t="shared" ref="D94" si="7">SUM(D90:D93)</f>
        <v>8000</v>
      </c>
      <c r="E94" s="38">
        <f t="shared" ref="E94:G94" si="8">SUM(E90:E93)</f>
        <v>4360.41</v>
      </c>
      <c r="F94" s="44">
        <f>SUM(F90:F93)</f>
        <v>7500</v>
      </c>
      <c r="G94" s="38">
        <f t="shared" si="8"/>
        <v>2796.67</v>
      </c>
      <c r="H94" s="44">
        <f>SUM(H90:H93)</f>
        <v>7500</v>
      </c>
      <c r="J94" s="301">
        <f>SUM(H94-F94)/F94</f>
        <v>0</v>
      </c>
    </row>
    <row r="95" spans="1:10" x14ac:dyDescent="0.25">
      <c r="C95" s="27"/>
      <c r="E95" s="214"/>
      <c r="F95" s="56"/>
      <c r="G95" s="54"/>
      <c r="H95" s="28"/>
    </row>
    <row r="96" spans="1:10" x14ac:dyDescent="0.25">
      <c r="A96" s="29" t="s">
        <v>102</v>
      </c>
      <c r="B96" s="40"/>
      <c r="E96" s="214"/>
      <c r="F96" s="56"/>
      <c r="G96" s="54"/>
      <c r="H96" s="28"/>
    </row>
    <row r="97" spans="1:10" x14ac:dyDescent="0.25">
      <c r="A97" s="27" t="s">
        <v>257</v>
      </c>
      <c r="D97" s="34">
        <v>300</v>
      </c>
      <c r="E97" s="214">
        <v>250</v>
      </c>
      <c r="F97" s="53">
        <v>500</v>
      </c>
      <c r="G97" s="67">
        <v>0</v>
      </c>
      <c r="H97" s="42">
        <v>500</v>
      </c>
    </row>
    <row r="98" spans="1:10" x14ac:dyDescent="0.25">
      <c r="A98" s="27" t="s">
        <v>103</v>
      </c>
      <c r="D98" s="36">
        <v>2200</v>
      </c>
      <c r="E98" s="214">
        <v>2166.61</v>
      </c>
      <c r="F98" s="119">
        <v>2200</v>
      </c>
      <c r="G98" s="67">
        <v>250</v>
      </c>
      <c r="H98" s="41">
        <v>2200</v>
      </c>
    </row>
    <row r="99" spans="1:10" x14ac:dyDescent="0.25">
      <c r="A99" s="27" t="s">
        <v>104</v>
      </c>
      <c r="D99" s="36">
        <v>7500</v>
      </c>
      <c r="E99" s="214">
        <v>5744.68</v>
      </c>
      <c r="F99" s="119">
        <v>7500</v>
      </c>
      <c r="G99" s="67">
        <v>4860.5</v>
      </c>
      <c r="H99" s="41">
        <v>8500</v>
      </c>
    </row>
    <row r="100" spans="1:10" x14ac:dyDescent="0.25">
      <c r="C100" s="51" t="s">
        <v>105</v>
      </c>
      <c r="D100" s="55">
        <f>SUM(D97:D99)</f>
        <v>10000</v>
      </c>
      <c r="E100" s="38">
        <f>SUM(E97:E99)</f>
        <v>8161.2900000000009</v>
      </c>
      <c r="F100" s="55">
        <f>SUM(F97:F99)</f>
        <v>10200</v>
      </c>
      <c r="G100" s="38">
        <f t="shared" ref="G100" si="9">SUM(G97:G99)</f>
        <v>5110.5</v>
      </c>
      <c r="H100" s="55">
        <f>SUM(H97:H99)</f>
        <v>11200</v>
      </c>
      <c r="J100" s="301">
        <f>SUM(H100-F100)/F100</f>
        <v>9.8039215686274508E-2</v>
      </c>
    </row>
    <row r="101" spans="1:10" x14ac:dyDescent="0.25">
      <c r="C101" s="27"/>
      <c r="E101" s="214"/>
      <c r="F101" s="56"/>
      <c r="G101" s="54"/>
      <c r="H101" s="56"/>
    </row>
    <row r="102" spans="1:10" x14ac:dyDescent="0.25">
      <c r="A102" s="218" t="s">
        <v>106</v>
      </c>
      <c r="B102" s="219"/>
      <c r="C102" s="218" t="s">
        <v>107</v>
      </c>
      <c r="D102" s="241">
        <f>SUM(D54,D61,D68,D78,D87,D94,D100)</f>
        <v>330425</v>
      </c>
      <c r="E102" s="223">
        <f>SUM(E54,E61,E68,E78,E87,E94,E100)</f>
        <v>226352.11000000002</v>
      </c>
      <c r="F102" s="241">
        <f>SUM(F54,F61,F68,F78,F87,F94,F100)</f>
        <v>316625</v>
      </c>
      <c r="G102" s="223">
        <f>SUM(G54,G61,G68,G78,G87,G94,G100)</f>
        <v>114707.89</v>
      </c>
      <c r="H102" s="241">
        <f>SUM(H54,H61,H68,H78,H87,H94,H100)</f>
        <v>323025</v>
      </c>
      <c r="I102" s="219"/>
      <c r="J102" s="303">
        <f>SUM(H102-F102)/F102</f>
        <v>2.0213185945519147E-2</v>
      </c>
    </row>
    <row r="103" spans="1:10" x14ac:dyDescent="0.25">
      <c r="A103" s="17" t="s">
        <v>43</v>
      </c>
      <c r="E103" s="18" t="s">
        <v>44</v>
      </c>
      <c r="F103" s="2"/>
      <c r="H103" s="2" t="s">
        <v>318</v>
      </c>
      <c r="I103" s="20"/>
    </row>
    <row r="104" spans="1:10" x14ac:dyDescent="0.25">
      <c r="A104" s="17"/>
      <c r="I104" s="20"/>
    </row>
    <row r="105" spans="1:10" x14ac:dyDescent="0.25">
      <c r="E105" s="21" t="s">
        <v>45</v>
      </c>
    </row>
    <row r="106" spans="1:10" x14ac:dyDescent="0.25">
      <c r="D106" s="88">
        <v>2016</v>
      </c>
      <c r="E106" s="88">
        <v>2016</v>
      </c>
      <c r="F106" s="227">
        <v>2017</v>
      </c>
      <c r="G106" s="88">
        <v>2017</v>
      </c>
      <c r="H106" s="90">
        <v>2018</v>
      </c>
      <c r="I106" s="93"/>
      <c r="J106" s="93" t="s">
        <v>46</v>
      </c>
    </row>
    <row r="107" spans="1:10" x14ac:dyDescent="0.25">
      <c r="D107" s="21" t="s">
        <v>47</v>
      </c>
      <c r="E107" s="21" t="s">
        <v>48</v>
      </c>
      <c r="F107" s="124" t="s">
        <v>47</v>
      </c>
      <c r="G107" s="94" t="s">
        <v>415</v>
      </c>
      <c r="H107" s="95" t="s">
        <v>414</v>
      </c>
      <c r="I107" s="93"/>
      <c r="J107" s="124" t="s">
        <v>180</v>
      </c>
    </row>
    <row r="108" spans="1:10" x14ac:dyDescent="0.25">
      <c r="A108" s="27" t="s">
        <v>319</v>
      </c>
      <c r="F108" s="56"/>
      <c r="H108" s="28"/>
    </row>
    <row r="109" spans="1:10" x14ac:dyDescent="0.25">
      <c r="A109" s="29" t="s">
        <v>109</v>
      </c>
      <c r="E109" s="214"/>
      <c r="F109" s="56"/>
      <c r="G109" s="54"/>
      <c r="H109" s="28"/>
    </row>
    <row r="110" spans="1:10" x14ac:dyDescent="0.25">
      <c r="A110" s="27" t="s">
        <v>110</v>
      </c>
      <c r="D110" s="34">
        <v>300</v>
      </c>
      <c r="E110" s="214">
        <v>96.43</v>
      </c>
      <c r="F110" s="53">
        <v>250</v>
      </c>
      <c r="G110" s="67">
        <v>0</v>
      </c>
      <c r="H110" s="42">
        <v>250</v>
      </c>
    </row>
    <row r="111" spans="1:10" x14ac:dyDescent="0.25">
      <c r="A111" s="27"/>
      <c r="C111" s="136" t="s">
        <v>173</v>
      </c>
      <c r="D111" s="52">
        <f>SUM(D110)</f>
        <v>300</v>
      </c>
      <c r="E111" s="38">
        <f>SUM(E110)</f>
        <v>96.43</v>
      </c>
      <c r="F111" s="52">
        <f>SUM(F110)</f>
        <v>250</v>
      </c>
      <c r="G111" s="38">
        <f>SUM(G110)</f>
        <v>0</v>
      </c>
      <c r="H111" s="52">
        <f>SUM(H110)</f>
        <v>250</v>
      </c>
      <c r="J111" s="301">
        <f>SUM(H111-F111)/F111</f>
        <v>0</v>
      </c>
    </row>
    <row r="112" spans="1:10" x14ac:dyDescent="0.25">
      <c r="A112" s="29" t="s">
        <v>112</v>
      </c>
      <c r="F112" s="56"/>
      <c r="H112" s="28"/>
    </row>
    <row r="113" spans="1:10" x14ac:dyDescent="0.25">
      <c r="A113" s="27" t="s">
        <v>320</v>
      </c>
      <c r="D113" s="36">
        <v>1200</v>
      </c>
      <c r="E113" s="214">
        <v>898.36</v>
      </c>
      <c r="F113" s="119">
        <v>1200</v>
      </c>
      <c r="G113" s="34">
        <v>580.32000000000005</v>
      </c>
      <c r="H113" s="41">
        <v>1200</v>
      </c>
    </row>
    <row r="114" spans="1:10" x14ac:dyDescent="0.25">
      <c r="A114" s="27" t="s">
        <v>321</v>
      </c>
      <c r="D114" s="34">
        <v>250</v>
      </c>
      <c r="E114" s="214">
        <v>0</v>
      </c>
      <c r="F114" s="53">
        <v>250</v>
      </c>
      <c r="G114" s="33">
        <v>0</v>
      </c>
      <c r="H114" s="42">
        <v>250</v>
      </c>
    </row>
    <row r="115" spans="1:10" x14ac:dyDescent="0.25">
      <c r="A115" s="27" t="s">
        <v>279</v>
      </c>
      <c r="D115" s="36">
        <v>2000</v>
      </c>
      <c r="E115" s="214">
        <v>1964.74</v>
      </c>
      <c r="F115" s="119">
        <v>2000</v>
      </c>
      <c r="G115" s="33">
        <v>22.99</v>
      </c>
      <c r="H115" s="41">
        <v>2000</v>
      </c>
    </row>
    <row r="116" spans="1:10" x14ac:dyDescent="0.25">
      <c r="A116" s="27" t="s">
        <v>114</v>
      </c>
      <c r="D116" s="36">
        <v>7000</v>
      </c>
      <c r="E116" s="214">
        <v>7150.29</v>
      </c>
      <c r="F116" s="119">
        <v>7000</v>
      </c>
      <c r="G116" s="36">
        <v>1546.52</v>
      </c>
      <c r="H116" s="41">
        <v>7000</v>
      </c>
    </row>
    <row r="117" spans="1:10" x14ac:dyDescent="0.25">
      <c r="A117" s="27" t="s">
        <v>280</v>
      </c>
      <c r="D117" s="34">
        <v>500</v>
      </c>
      <c r="E117" s="214">
        <v>79.75</v>
      </c>
      <c r="F117" s="53">
        <v>500</v>
      </c>
      <c r="G117" s="50">
        <v>0</v>
      </c>
      <c r="H117" s="42">
        <v>500</v>
      </c>
    </row>
    <row r="118" spans="1:10" x14ac:dyDescent="0.25">
      <c r="A118" s="27" t="s">
        <v>174</v>
      </c>
      <c r="D118" s="30">
        <v>14250</v>
      </c>
      <c r="E118" s="214">
        <v>13869.29</v>
      </c>
      <c r="F118" s="120">
        <v>14250</v>
      </c>
      <c r="G118" s="36">
        <v>3201.39</v>
      </c>
      <c r="H118" s="32">
        <v>14250</v>
      </c>
    </row>
    <row r="119" spans="1:10" x14ac:dyDescent="0.25">
      <c r="A119" s="27" t="s">
        <v>322</v>
      </c>
      <c r="D119" s="36">
        <v>2000</v>
      </c>
      <c r="E119" s="214">
        <v>14.5</v>
      </c>
      <c r="F119" s="119">
        <v>2000</v>
      </c>
      <c r="G119" s="50">
        <v>0</v>
      </c>
      <c r="H119" s="41">
        <v>2000</v>
      </c>
    </row>
    <row r="120" spans="1:10" x14ac:dyDescent="0.25">
      <c r="C120" s="51" t="s">
        <v>112</v>
      </c>
      <c r="D120" s="55">
        <f t="shared" ref="D120" si="10">SUM(D113:D119)</f>
        <v>27200</v>
      </c>
      <c r="E120" s="38">
        <f t="shared" ref="E120:G120" si="11">SUM(E113:E119)</f>
        <v>23976.93</v>
      </c>
      <c r="F120" s="55">
        <f>SUM(F113:F119)</f>
        <v>27200</v>
      </c>
      <c r="G120" s="55">
        <f t="shared" si="11"/>
        <v>5351.2199999999993</v>
      </c>
      <c r="H120" s="55">
        <f>SUM(H113:H119)</f>
        <v>27200</v>
      </c>
      <c r="J120" s="301">
        <f>SUM(H120-F120)/F120</f>
        <v>0</v>
      </c>
    </row>
    <row r="121" spans="1:10" x14ac:dyDescent="0.25">
      <c r="C121" s="29"/>
      <c r="D121" s="30"/>
      <c r="E121" s="214"/>
      <c r="F121" s="120"/>
      <c r="G121" s="36"/>
      <c r="H121" s="32"/>
    </row>
    <row r="122" spans="1:10" x14ac:dyDescent="0.25">
      <c r="A122" s="29" t="s">
        <v>117</v>
      </c>
      <c r="E122" s="214"/>
      <c r="F122" s="56"/>
      <c r="H122" s="28"/>
    </row>
    <row r="123" spans="1:10" x14ac:dyDescent="0.25">
      <c r="A123" s="27" t="s">
        <v>118</v>
      </c>
      <c r="D123" s="30">
        <v>20000</v>
      </c>
      <c r="E123" s="214">
        <v>38119.760000000002</v>
      </c>
      <c r="F123" s="120">
        <v>20000</v>
      </c>
      <c r="G123" s="36">
        <v>19494.580000000002</v>
      </c>
      <c r="H123" s="32">
        <v>20000</v>
      </c>
    </row>
    <row r="124" spans="1:10" x14ac:dyDescent="0.25">
      <c r="C124" s="51" t="s">
        <v>261</v>
      </c>
      <c r="D124" s="55">
        <f t="shared" ref="D124" si="12">SUM(D123)</f>
        <v>20000</v>
      </c>
      <c r="E124" s="38">
        <f t="shared" ref="E124:G124" si="13">SUM(E123)</f>
        <v>38119.760000000002</v>
      </c>
      <c r="F124" s="55">
        <f>SUM(F123)</f>
        <v>20000</v>
      </c>
      <c r="G124" s="55">
        <f t="shared" si="13"/>
        <v>19494.580000000002</v>
      </c>
      <c r="H124" s="55">
        <f>SUM(H123)</f>
        <v>20000</v>
      </c>
      <c r="J124" s="301">
        <f>SUM(H124-F124)/F124</f>
        <v>0</v>
      </c>
    </row>
    <row r="125" spans="1:10" x14ac:dyDescent="0.25">
      <c r="C125" s="27"/>
      <c r="E125" s="214"/>
      <c r="F125" s="56"/>
      <c r="H125" s="28"/>
    </row>
    <row r="126" spans="1:10" x14ac:dyDescent="0.25">
      <c r="A126" s="29" t="s">
        <v>120</v>
      </c>
      <c r="E126" s="214"/>
      <c r="F126" s="56"/>
      <c r="H126" s="28"/>
    </row>
    <row r="127" spans="1:10" x14ac:dyDescent="0.25">
      <c r="A127" s="27" t="s">
        <v>121</v>
      </c>
      <c r="D127" s="34">
        <v>500</v>
      </c>
      <c r="E127" s="214">
        <v>0</v>
      </c>
      <c r="F127" s="53">
        <v>250</v>
      </c>
      <c r="G127" s="33">
        <v>0</v>
      </c>
      <c r="H127" s="42">
        <v>250</v>
      </c>
    </row>
    <row r="128" spans="1:10" x14ac:dyDescent="0.25">
      <c r="A128" s="27" t="s">
        <v>175</v>
      </c>
      <c r="D128" s="36">
        <v>1700</v>
      </c>
      <c r="E128" s="214">
        <v>2007</v>
      </c>
      <c r="F128" s="119">
        <v>1700</v>
      </c>
      <c r="G128" s="36">
        <v>0</v>
      </c>
      <c r="H128" s="41">
        <v>1700</v>
      </c>
    </row>
    <row r="129" spans="1:10" x14ac:dyDescent="0.25">
      <c r="C129" s="51" t="s">
        <v>228</v>
      </c>
      <c r="D129" s="44">
        <f t="shared" ref="D129" si="14">SUM(D127:D128)</f>
        <v>2200</v>
      </c>
      <c r="E129" s="38">
        <f t="shared" ref="E129:G129" si="15">SUM(E127:E128)</f>
        <v>2007</v>
      </c>
      <c r="F129" s="44">
        <f>SUM(F127:F128)</f>
        <v>1950</v>
      </c>
      <c r="G129" s="44">
        <f t="shared" si="15"/>
        <v>0</v>
      </c>
      <c r="H129" s="44">
        <f>SUM(H127:H128)</f>
        <v>1950</v>
      </c>
      <c r="J129" s="301">
        <f>SUM(H129-F129)/F129</f>
        <v>0</v>
      </c>
    </row>
    <row r="130" spans="1:10" x14ac:dyDescent="0.25">
      <c r="C130" s="27"/>
      <c r="E130" s="214"/>
      <c r="F130" s="56"/>
      <c r="H130" s="28"/>
    </row>
    <row r="131" spans="1:10" x14ac:dyDescent="0.25">
      <c r="A131" s="29" t="s">
        <v>323</v>
      </c>
      <c r="E131" s="214"/>
      <c r="F131" s="56"/>
      <c r="H131" s="28"/>
    </row>
    <row r="132" spans="1:10" x14ac:dyDescent="0.25">
      <c r="A132" s="27" t="s">
        <v>324</v>
      </c>
      <c r="D132" s="36">
        <v>1500</v>
      </c>
      <c r="E132" s="214">
        <v>79.58</v>
      </c>
      <c r="F132" s="119">
        <v>1500</v>
      </c>
      <c r="G132" s="50">
        <v>0</v>
      </c>
      <c r="H132" s="41">
        <v>1500</v>
      </c>
    </row>
    <row r="133" spans="1:10" x14ac:dyDescent="0.25">
      <c r="A133" s="27" t="s">
        <v>325</v>
      </c>
      <c r="D133" s="36">
        <v>1500</v>
      </c>
      <c r="E133" s="214">
        <v>-197.98</v>
      </c>
      <c r="F133" s="119">
        <v>1500</v>
      </c>
      <c r="G133" s="50">
        <v>0</v>
      </c>
      <c r="H133" s="41">
        <v>1500</v>
      </c>
    </row>
    <row r="134" spans="1:10" x14ac:dyDescent="0.25">
      <c r="C134" s="51" t="s">
        <v>326</v>
      </c>
      <c r="D134" s="44">
        <f t="shared" ref="D134" si="16">SUM(D132:D133)</f>
        <v>3000</v>
      </c>
      <c r="E134" s="38">
        <f t="shared" ref="E134:G134" si="17">SUM(E132:E133)</f>
        <v>-118.39999999999999</v>
      </c>
      <c r="F134" s="44">
        <f>SUM(F132:F133)</f>
        <v>3000</v>
      </c>
      <c r="G134" s="44">
        <f t="shared" si="17"/>
        <v>0</v>
      </c>
      <c r="H134" s="44">
        <f>SUM(H132:H133)</f>
        <v>3000</v>
      </c>
      <c r="J134" s="301">
        <f>SUM(H134-F134)/F134</f>
        <v>0</v>
      </c>
    </row>
    <row r="135" spans="1:10" x14ac:dyDescent="0.25">
      <c r="C135" s="27"/>
      <c r="E135" s="214"/>
      <c r="F135" s="56"/>
      <c r="H135" s="56"/>
    </row>
    <row r="136" spans="1:10" x14ac:dyDescent="0.25">
      <c r="A136" s="218" t="s">
        <v>124</v>
      </c>
      <c r="B136" s="219"/>
      <c r="C136" s="218" t="s">
        <v>125</v>
      </c>
      <c r="D136" s="221">
        <f>SUM(D111,D120,D124,D129,D134)</f>
        <v>52700</v>
      </c>
      <c r="E136" s="223">
        <f>SUM(E111,E120,E124,E129,E134)</f>
        <v>64081.72</v>
      </c>
      <c r="F136" s="221">
        <f>SUM(F111,F120,F124,F129,F134)</f>
        <v>52400</v>
      </c>
      <c r="G136" s="221">
        <f>SUM(G111,G120,G124,G129,G134)</f>
        <v>24845.800000000003</v>
      </c>
      <c r="H136" s="221">
        <f>SUM(H111,H120,H124,H129,H134)</f>
        <v>52400</v>
      </c>
      <c r="I136" s="219"/>
      <c r="J136" s="303">
        <f>SUM(H136-F136)/F136</f>
        <v>0</v>
      </c>
    </row>
    <row r="137" spans="1:10" x14ac:dyDescent="0.25">
      <c r="A137" s="17" t="s">
        <v>43</v>
      </c>
      <c r="E137" s="18" t="s">
        <v>44</v>
      </c>
      <c r="F137" s="2"/>
      <c r="H137" s="2" t="s">
        <v>327</v>
      </c>
      <c r="I137" s="20"/>
    </row>
    <row r="138" spans="1:10" x14ac:dyDescent="0.25">
      <c r="A138" s="17"/>
      <c r="I138" s="20"/>
    </row>
    <row r="139" spans="1:10" x14ac:dyDescent="0.25">
      <c r="E139" s="21" t="s">
        <v>45</v>
      </c>
    </row>
    <row r="140" spans="1:10" x14ac:dyDescent="0.25">
      <c r="D140" s="88">
        <v>2016</v>
      </c>
      <c r="E140" s="88">
        <v>2016</v>
      </c>
      <c r="F140" s="227">
        <v>2017</v>
      </c>
      <c r="G140" s="88">
        <v>2017</v>
      </c>
      <c r="H140" s="90">
        <v>2018</v>
      </c>
      <c r="I140" s="93"/>
      <c r="J140" s="93" t="s">
        <v>46</v>
      </c>
    </row>
    <row r="141" spans="1:10" x14ac:dyDescent="0.25">
      <c r="D141" s="21" t="s">
        <v>47</v>
      </c>
      <c r="E141" s="21" t="s">
        <v>48</v>
      </c>
      <c r="F141" s="124" t="s">
        <v>47</v>
      </c>
      <c r="G141" s="94" t="s">
        <v>415</v>
      </c>
      <c r="H141" s="95" t="s">
        <v>414</v>
      </c>
      <c r="I141" s="93"/>
      <c r="J141" s="124" t="s">
        <v>180</v>
      </c>
    </row>
    <row r="142" spans="1:10" x14ac:dyDescent="0.25">
      <c r="A142" s="27" t="s">
        <v>328</v>
      </c>
      <c r="F142" s="56"/>
      <c r="H142" s="28"/>
    </row>
    <row r="143" spans="1:10" x14ac:dyDescent="0.25">
      <c r="A143" s="29" t="s">
        <v>128</v>
      </c>
      <c r="F143" s="56"/>
      <c r="H143" s="28"/>
    </row>
    <row r="144" spans="1:10" x14ac:dyDescent="0.25">
      <c r="A144" s="27" t="s">
        <v>329</v>
      </c>
      <c r="D144" s="36">
        <v>2000</v>
      </c>
      <c r="E144" s="214">
        <v>2000</v>
      </c>
      <c r="F144" s="119">
        <v>2000</v>
      </c>
      <c r="G144" s="33">
        <v>0</v>
      </c>
      <c r="H144" s="41">
        <v>2000</v>
      </c>
    </row>
    <row r="145" spans="1:10" x14ac:dyDescent="0.25">
      <c r="A145" s="27" t="s">
        <v>129</v>
      </c>
      <c r="D145" s="36">
        <v>7000</v>
      </c>
      <c r="E145" s="214">
        <v>7000</v>
      </c>
      <c r="F145" s="119">
        <v>7000</v>
      </c>
      <c r="G145" s="50">
        <v>4608</v>
      </c>
      <c r="H145" s="32">
        <v>10000</v>
      </c>
    </row>
    <row r="146" spans="1:10" x14ac:dyDescent="0.25">
      <c r="A146" s="27" t="s">
        <v>330</v>
      </c>
      <c r="D146" s="36">
        <v>1000</v>
      </c>
      <c r="E146" s="214">
        <v>491.26</v>
      </c>
      <c r="F146" s="119">
        <v>1000</v>
      </c>
      <c r="G146" s="50">
        <v>0</v>
      </c>
      <c r="H146" s="41">
        <v>1500</v>
      </c>
    </row>
    <row r="147" spans="1:10" x14ac:dyDescent="0.25">
      <c r="A147" s="27" t="s">
        <v>178</v>
      </c>
      <c r="D147" s="36">
        <v>2000</v>
      </c>
      <c r="E147" s="214">
        <v>2000</v>
      </c>
      <c r="F147" s="119">
        <v>2000</v>
      </c>
      <c r="G147" s="33">
        <v>0</v>
      </c>
      <c r="H147" s="41">
        <v>2000</v>
      </c>
    </row>
    <row r="148" spans="1:10" x14ac:dyDescent="0.25">
      <c r="A148" s="27" t="s">
        <v>331</v>
      </c>
      <c r="D148" s="36">
        <v>2500</v>
      </c>
      <c r="E148" s="214">
        <v>2500</v>
      </c>
      <c r="F148" s="119">
        <v>2500</v>
      </c>
      <c r="G148" s="33">
        <v>0</v>
      </c>
      <c r="H148" s="41">
        <v>2500</v>
      </c>
    </row>
    <row r="149" spans="1:10" x14ac:dyDescent="0.25">
      <c r="A149" s="27" t="s">
        <v>130</v>
      </c>
      <c r="D149" s="48">
        <v>200000</v>
      </c>
      <c r="E149" s="214">
        <v>200000</v>
      </c>
      <c r="F149" s="108">
        <v>220000</v>
      </c>
      <c r="G149" s="48">
        <v>335.25</v>
      </c>
      <c r="H149" s="49">
        <v>225000</v>
      </c>
    </row>
    <row r="150" spans="1:10" x14ac:dyDescent="0.25">
      <c r="A150" s="27" t="s">
        <v>131</v>
      </c>
      <c r="D150" s="34">
        <v>500</v>
      </c>
      <c r="E150" s="214">
        <v>11220.97</v>
      </c>
      <c r="F150" s="53">
        <v>500</v>
      </c>
      <c r="G150" s="34">
        <v>0</v>
      </c>
      <c r="H150" s="42">
        <v>500</v>
      </c>
    </row>
    <row r="151" spans="1:10" x14ac:dyDescent="0.25">
      <c r="A151" s="27" t="s">
        <v>332</v>
      </c>
      <c r="D151" s="30">
        <v>15000</v>
      </c>
      <c r="E151" s="214">
        <v>15000</v>
      </c>
      <c r="F151" s="120">
        <v>15000</v>
      </c>
      <c r="G151" s="36">
        <v>18998.75</v>
      </c>
      <c r="H151" s="32">
        <v>18000</v>
      </c>
    </row>
    <row r="152" spans="1:10" x14ac:dyDescent="0.25">
      <c r="A152" s="27" t="s">
        <v>179</v>
      </c>
      <c r="D152" s="30">
        <v>23000</v>
      </c>
      <c r="E152" s="214">
        <v>23000</v>
      </c>
      <c r="F152" s="120">
        <v>25000</v>
      </c>
      <c r="G152" s="30">
        <v>21299.91</v>
      </c>
      <c r="H152" s="32">
        <v>27000</v>
      </c>
    </row>
    <row r="153" spans="1:10" x14ac:dyDescent="0.25">
      <c r="C153" s="51" t="s">
        <v>133</v>
      </c>
      <c r="D153" s="110">
        <f t="shared" ref="D153" si="18">SUM(D144:D152)</f>
        <v>253000</v>
      </c>
      <c r="E153" s="38">
        <f t="shared" ref="E153:G153" si="19">SUM(E144:E152)</f>
        <v>263212.23</v>
      </c>
      <c r="F153" s="110">
        <f>SUM(F144:F152)</f>
        <v>275000</v>
      </c>
      <c r="G153" s="110">
        <f t="shared" si="19"/>
        <v>45241.91</v>
      </c>
      <c r="H153" s="110">
        <f>SUM(H144:H152)</f>
        <v>288500</v>
      </c>
      <c r="J153" s="301">
        <f>SUM(H153-F153)/F153</f>
        <v>4.9090909090909088E-2</v>
      </c>
    </row>
    <row r="154" spans="1:10" x14ac:dyDescent="0.25">
      <c r="C154" s="27"/>
      <c r="E154" s="214"/>
      <c r="F154" s="56"/>
      <c r="H154" s="56"/>
    </row>
    <row r="155" spans="1:10" x14ac:dyDescent="0.25">
      <c r="A155" s="218" t="s">
        <v>132</v>
      </c>
      <c r="B155" s="219"/>
      <c r="C155" s="218" t="s">
        <v>333</v>
      </c>
      <c r="D155" s="220">
        <f t="shared" ref="D155" si="20">SUM(D153:D154)</f>
        <v>253000</v>
      </c>
      <c r="E155" s="223">
        <f t="shared" ref="E155:G155" si="21">SUM(E153:E154)</f>
        <v>263212.23</v>
      </c>
      <c r="F155" s="220">
        <f>SUM(F153:F154)</f>
        <v>275000</v>
      </c>
      <c r="G155" s="220">
        <f t="shared" si="21"/>
        <v>45241.91</v>
      </c>
      <c r="H155" s="220">
        <f>SUM(H153:H154)</f>
        <v>288500</v>
      </c>
      <c r="I155" s="219"/>
      <c r="J155" s="303">
        <f>SUM(H155-F155)/F155</f>
        <v>4.9090909090909088E-2</v>
      </c>
    </row>
    <row r="156" spans="1:10" x14ac:dyDescent="0.25">
      <c r="A156" s="126"/>
      <c r="C156" s="27"/>
      <c r="D156" s="48"/>
      <c r="E156" s="214"/>
      <c r="F156" s="48"/>
      <c r="G156" s="48"/>
      <c r="H156" s="48"/>
    </row>
    <row r="157" spans="1:10" x14ac:dyDescent="0.25">
      <c r="C157" s="121" t="s">
        <v>134</v>
      </c>
      <c r="D157" s="122">
        <f>SUM(D46,D102,D136,D155)</f>
        <v>3550017</v>
      </c>
      <c r="E157" s="174">
        <f>SUM(E46,E102,E136,E155)</f>
        <v>3415995.1300000004</v>
      </c>
      <c r="F157" s="122">
        <f>SUM(F46,F102,F136,F155)</f>
        <v>3864561</v>
      </c>
      <c r="G157" s="122">
        <f>SUM(G46,G102,G136,G155)</f>
        <v>1920570.4999999998</v>
      </c>
      <c r="H157" s="122">
        <f>SUM(H46,H102,H136,H155)</f>
        <v>3911848.79</v>
      </c>
      <c r="I157" s="81"/>
      <c r="J157" s="302">
        <f>SUM(H157-F157)/F157</f>
        <v>1.2236264351888879E-2</v>
      </c>
    </row>
    <row r="160" spans="1:10" x14ac:dyDescent="0.25">
      <c r="B160" s="40" t="s">
        <v>231</v>
      </c>
    </row>
    <row r="163" spans="1:10" x14ac:dyDescent="0.25">
      <c r="A163" s="74"/>
      <c r="B163" s="75" t="s">
        <v>72</v>
      </c>
      <c r="C163" s="75" t="s">
        <v>135</v>
      </c>
      <c r="D163" s="77">
        <f>H46</f>
        <v>3247923.79</v>
      </c>
      <c r="E163" s="74"/>
      <c r="F163" s="74"/>
      <c r="G163" s="74"/>
      <c r="H163" s="74"/>
      <c r="I163" s="74"/>
      <c r="J163" s="74"/>
    </row>
    <row r="164" spans="1:10" x14ac:dyDescent="0.25">
      <c r="A164" s="74"/>
      <c r="B164" s="75" t="s">
        <v>106</v>
      </c>
      <c r="C164" s="75" t="s">
        <v>136</v>
      </c>
      <c r="D164" s="242">
        <f>H102</f>
        <v>323025</v>
      </c>
      <c r="E164" s="74"/>
      <c r="F164" s="74"/>
      <c r="G164" s="74"/>
      <c r="H164" s="74"/>
      <c r="I164" s="74"/>
      <c r="J164" s="74"/>
    </row>
    <row r="165" spans="1:10" x14ac:dyDescent="0.25">
      <c r="A165" s="74"/>
      <c r="B165" s="75" t="s">
        <v>124</v>
      </c>
      <c r="C165" s="75" t="s">
        <v>137</v>
      </c>
      <c r="D165" s="216">
        <f>H136</f>
        <v>52400</v>
      </c>
      <c r="E165" s="74"/>
      <c r="F165" s="74"/>
      <c r="G165" s="74"/>
      <c r="H165" s="74"/>
      <c r="I165" s="74"/>
      <c r="J165" s="74"/>
    </row>
    <row r="166" spans="1:10" x14ac:dyDescent="0.25">
      <c r="A166" s="74"/>
      <c r="B166" s="75" t="s">
        <v>132</v>
      </c>
      <c r="C166" s="75" t="s">
        <v>138</v>
      </c>
      <c r="D166" s="215">
        <f>H155</f>
        <v>288500</v>
      </c>
      <c r="E166" s="74"/>
      <c r="F166" s="74"/>
      <c r="G166" s="74"/>
      <c r="H166" s="74"/>
      <c r="I166" s="74"/>
      <c r="J166" s="74"/>
    </row>
    <row r="167" spans="1:10" x14ac:dyDescent="0.25">
      <c r="A167" s="74"/>
      <c r="B167" s="75"/>
      <c r="C167" s="75"/>
      <c r="D167" s="74"/>
      <c r="E167" s="74"/>
      <c r="F167" s="74"/>
      <c r="G167" s="74"/>
      <c r="H167" s="74"/>
      <c r="I167" s="74"/>
      <c r="J167" s="74"/>
    </row>
    <row r="168" spans="1:10" x14ac:dyDescent="0.25">
      <c r="A168" s="74"/>
      <c r="B168" s="74"/>
      <c r="C168" s="75" t="s">
        <v>139</v>
      </c>
      <c r="D168" s="77">
        <f>SUM(D163:D167)</f>
        <v>3911848.79</v>
      </c>
      <c r="E168" s="74" t="s">
        <v>420</v>
      </c>
      <c r="F168" s="144"/>
      <c r="G168" s="74"/>
      <c r="H168" s="144">
        <f>SUM(H157-F157)</f>
        <v>47287.790000000037</v>
      </c>
      <c r="I168" s="74"/>
      <c r="J168" s="74"/>
    </row>
    <row r="171" spans="1:10" x14ac:dyDescent="0.25">
      <c r="C171" s="117"/>
    </row>
  </sheetData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workbookViewId="0">
      <selection activeCell="L18" sqref="L18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 collapsed="1"/>
    <col min="6" max="6" width="13.140625" customWidth="1"/>
    <col min="7" max="7" width="12.7109375" customWidth="1" collapsed="1"/>
    <col min="8" max="8" width="2.85546875" customWidth="1" collapsed="1"/>
    <col min="9" max="9" width="11.5703125" customWidth="1" collapsed="1"/>
    <col min="10" max="10" width="2.85546875" customWidth="1" collapsed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43</v>
      </c>
      <c r="D1" s="18" t="s">
        <v>44</v>
      </c>
      <c r="E1" s="19"/>
      <c r="G1" s="19" t="s">
        <v>142</v>
      </c>
      <c r="H1" s="20"/>
      <c r="K1" s="17" t="s">
        <v>43</v>
      </c>
      <c r="N1" s="18" t="s">
        <v>44</v>
      </c>
      <c r="R1" s="20"/>
    </row>
    <row r="2" spans="1:19" x14ac:dyDescent="0.25">
      <c r="A2" s="250">
        <f ca="1">TODAY()</f>
        <v>43955</v>
      </c>
      <c r="H2" s="20"/>
      <c r="K2" s="250">
        <f ca="1">+TODAY()</f>
        <v>43955</v>
      </c>
      <c r="R2" s="20"/>
    </row>
    <row r="3" spans="1:19" x14ac:dyDescent="0.25">
      <c r="D3" s="21" t="s">
        <v>45</v>
      </c>
      <c r="N3" s="21" t="s">
        <v>140</v>
      </c>
    </row>
    <row r="4" spans="1:1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H4" s="93"/>
      <c r="I4" s="93" t="s">
        <v>46</v>
      </c>
      <c r="M4" s="88">
        <v>2016</v>
      </c>
      <c r="N4" s="88">
        <v>2016</v>
      </c>
      <c r="O4" s="227">
        <v>2017</v>
      </c>
      <c r="P4" s="88">
        <v>2017</v>
      </c>
      <c r="Q4" s="90">
        <v>2018</v>
      </c>
      <c r="R4" s="93"/>
      <c r="S4" s="93" t="s">
        <v>46</v>
      </c>
    </row>
    <row r="5" spans="1:19" x14ac:dyDescent="0.25">
      <c r="C5" s="21" t="s">
        <v>47</v>
      </c>
      <c r="D5" s="21" t="s">
        <v>48</v>
      </c>
      <c r="E5" s="124" t="s">
        <v>47</v>
      </c>
      <c r="F5" s="94" t="s">
        <v>415</v>
      </c>
      <c r="G5" s="95" t="s">
        <v>414</v>
      </c>
      <c r="H5" s="93"/>
      <c r="I5" s="124" t="s">
        <v>180</v>
      </c>
      <c r="M5" s="21" t="s">
        <v>47</v>
      </c>
      <c r="N5" s="21" t="s">
        <v>48</v>
      </c>
      <c r="O5" s="124" t="s">
        <v>47</v>
      </c>
      <c r="P5" s="94" t="s">
        <v>452</v>
      </c>
      <c r="Q5" s="95" t="s">
        <v>414</v>
      </c>
      <c r="R5" s="93"/>
      <c r="S5" s="124" t="s">
        <v>180</v>
      </c>
    </row>
    <row r="6" spans="1:19" x14ac:dyDescent="0.25">
      <c r="A6" s="27" t="s">
        <v>334</v>
      </c>
      <c r="E6" s="56"/>
      <c r="G6" s="28"/>
      <c r="K6" s="27" t="s">
        <v>335</v>
      </c>
      <c r="Q6" s="28"/>
    </row>
    <row r="7" spans="1:19" x14ac:dyDescent="0.25">
      <c r="A7" s="29" t="s">
        <v>52</v>
      </c>
      <c r="E7" s="56"/>
      <c r="G7" s="28"/>
      <c r="K7" s="27" t="s">
        <v>336</v>
      </c>
      <c r="M7" s="48">
        <v>150000</v>
      </c>
      <c r="N7" s="214">
        <v>103449.85</v>
      </c>
      <c r="O7" s="48">
        <v>150000</v>
      </c>
      <c r="P7" s="48">
        <v>170352.83</v>
      </c>
      <c r="Q7" s="49">
        <v>160000</v>
      </c>
    </row>
    <row r="8" spans="1:19" x14ac:dyDescent="0.25">
      <c r="A8" s="27" t="s">
        <v>53</v>
      </c>
      <c r="C8" s="67">
        <v>48251</v>
      </c>
      <c r="D8" s="214">
        <v>52748.42</v>
      </c>
      <c r="E8" s="170">
        <v>58323.199999999997</v>
      </c>
      <c r="F8" s="67">
        <v>35169.67</v>
      </c>
      <c r="G8" s="32">
        <v>60300</v>
      </c>
      <c r="K8" s="27" t="s">
        <v>337</v>
      </c>
      <c r="M8" s="30">
        <v>40000</v>
      </c>
      <c r="N8" s="214">
        <v>22677</v>
      </c>
      <c r="O8" s="30">
        <v>40000</v>
      </c>
      <c r="P8" s="30">
        <v>38018</v>
      </c>
      <c r="Q8" s="32">
        <v>40000</v>
      </c>
    </row>
    <row r="9" spans="1:19" x14ac:dyDescent="0.25">
      <c r="A9" s="27" t="s">
        <v>152</v>
      </c>
      <c r="C9" s="67">
        <v>69423</v>
      </c>
      <c r="D9" s="214">
        <v>68313.3</v>
      </c>
      <c r="E9" s="170">
        <v>82452.399999999994</v>
      </c>
      <c r="F9" s="67">
        <v>50566.76</v>
      </c>
      <c r="G9" s="32">
        <v>84640</v>
      </c>
      <c r="L9" s="51" t="s">
        <v>338</v>
      </c>
      <c r="M9" s="262">
        <f t="shared" ref="M9:P9" si="0">SUM(M7:M8)</f>
        <v>190000</v>
      </c>
      <c r="N9" s="262">
        <f t="shared" si="0"/>
        <v>126126.85</v>
      </c>
      <c r="O9" s="262">
        <f t="shared" si="0"/>
        <v>190000</v>
      </c>
      <c r="P9" s="262">
        <f t="shared" si="0"/>
        <v>208370.83</v>
      </c>
      <c r="Q9" s="262">
        <f>SUM(Q7:Q8)</f>
        <v>200000</v>
      </c>
    </row>
    <row r="10" spans="1:19" x14ac:dyDescent="0.25">
      <c r="A10" s="27" t="s">
        <v>153</v>
      </c>
      <c r="C10" s="67">
        <v>500</v>
      </c>
      <c r="D10" s="214">
        <v>29.29</v>
      </c>
      <c r="E10" s="170">
        <v>1500</v>
      </c>
      <c r="F10" s="67">
        <v>0</v>
      </c>
      <c r="G10" s="105">
        <v>1500</v>
      </c>
    </row>
    <row r="11" spans="1:19" x14ac:dyDescent="0.25">
      <c r="A11" s="27" t="s">
        <v>186</v>
      </c>
      <c r="C11" s="67">
        <v>65000</v>
      </c>
      <c r="D11" s="214">
        <v>52158</v>
      </c>
      <c r="E11" s="170">
        <v>65000</v>
      </c>
      <c r="F11" s="67">
        <v>27385</v>
      </c>
      <c r="G11" s="105">
        <v>65000</v>
      </c>
      <c r="L11" s="121" t="s">
        <v>149</v>
      </c>
      <c r="M11" s="132">
        <f t="shared" ref="M11:P11" si="1">SUM(M9)</f>
        <v>190000</v>
      </c>
      <c r="N11" s="132">
        <f t="shared" si="1"/>
        <v>126126.85</v>
      </c>
      <c r="O11" s="132">
        <f t="shared" si="1"/>
        <v>190000</v>
      </c>
      <c r="P11" s="132">
        <f t="shared" si="1"/>
        <v>208370.83</v>
      </c>
      <c r="Q11" s="132">
        <f>SUM(Q9)</f>
        <v>200000</v>
      </c>
      <c r="R11" s="81"/>
      <c r="S11" s="297">
        <f>SUM(Q11-O11)/O11</f>
        <v>5.2631578947368418E-2</v>
      </c>
    </row>
    <row r="12" spans="1:19" x14ac:dyDescent="0.25">
      <c r="A12" s="27" t="s">
        <v>155</v>
      </c>
      <c r="C12" s="67">
        <v>2000</v>
      </c>
      <c r="D12" s="214">
        <v>843.22</v>
      </c>
      <c r="E12" s="170">
        <v>0</v>
      </c>
      <c r="F12" s="170">
        <v>0</v>
      </c>
      <c r="G12" s="105">
        <v>0</v>
      </c>
    </row>
    <row r="13" spans="1:19" x14ac:dyDescent="0.25">
      <c r="A13" s="27" t="s">
        <v>57</v>
      </c>
      <c r="C13" s="67">
        <v>6386</v>
      </c>
      <c r="D13" s="214">
        <v>5648.72</v>
      </c>
      <c r="E13" s="170">
        <v>0</v>
      </c>
      <c r="F13" s="170">
        <v>0</v>
      </c>
      <c r="G13" s="105">
        <v>0</v>
      </c>
    </row>
    <row r="14" spans="1:19" x14ac:dyDescent="0.25">
      <c r="A14" s="27" t="s">
        <v>58</v>
      </c>
      <c r="C14" s="67">
        <v>4470</v>
      </c>
      <c r="D14" s="214">
        <v>1368.21</v>
      </c>
      <c r="E14" s="170">
        <v>0</v>
      </c>
      <c r="F14" s="170">
        <v>0</v>
      </c>
      <c r="G14" s="105">
        <v>0</v>
      </c>
    </row>
    <row r="15" spans="1:19" x14ac:dyDescent="0.25">
      <c r="A15" s="27" t="s">
        <v>59</v>
      </c>
      <c r="C15" s="67">
        <v>8570</v>
      </c>
      <c r="D15" s="214">
        <v>10771.71</v>
      </c>
      <c r="E15" s="170">
        <v>0</v>
      </c>
      <c r="F15" s="170">
        <v>0</v>
      </c>
      <c r="G15" s="105">
        <v>0</v>
      </c>
    </row>
    <row r="16" spans="1:19" x14ac:dyDescent="0.25">
      <c r="A16" s="27" t="s">
        <v>60</v>
      </c>
      <c r="C16" s="67">
        <v>267</v>
      </c>
      <c r="D16" s="214">
        <v>0</v>
      </c>
      <c r="E16" s="170">
        <v>0</v>
      </c>
      <c r="F16" s="170">
        <v>0</v>
      </c>
      <c r="G16" s="105">
        <v>0</v>
      </c>
    </row>
    <row r="17" spans="1:9" x14ac:dyDescent="0.25">
      <c r="A17" s="27"/>
      <c r="B17" s="51" t="s">
        <v>52</v>
      </c>
      <c r="C17" s="38">
        <f>SUM(C8:C16)</f>
        <v>204867</v>
      </c>
      <c r="D17" s="38">
        <f>SUM(D8:D16)</f>
        <v>191880.87</v>
      </c>
      <c r="E17" s="38">
        <f>SUM(E8:E16)</f>
        <v>207275.59999999998</v>
      </c>
      <c r="F17" s="38">
        <f>SUM(F8:F16)</f>
        <v>113121.43</v>
      </c>
      <c r="G17" s="38">
        <f>SUM(G8:G16)</f>
        <v>211440</v>
      </c>
      <c r="I17" s="296">
        <f>SUM(G17-E17)/E17</f>
        <v>2.009112505282833E-2</v>
      </c>
    </row>
    <row r="18" spans="1:9" x14ac:dyDescent="0.25">
      <c r="A18" s="27"/>
      <c r="C18" s="67"/>
      <c r="D18" s="214"/>
      <c r="E18" s="170"/>
      <c r="F18" s="67"/>
      <c r="G18" s="105"/>
    </row>
    <row r="19" spans="1:9" x14ac:dyDescent="0.25">
      <c r="A19" s="29" t="s">
        <v>62</v>
      </c>
      <c r="C19" s="54"/>
      <c r="D19" s="214"/>
      <c r="E19" s="179"/>
      <c r="F19" s="54"/>
      <c r="G19" s="176"/>
    </row>
    <row r="20" spans="1:9" x14ac:dyDescent="0.25">
      <c r="A20" s="27" t="s">
        <v>63</v>
      </c>
      <c r="C20" s="67">
        <v>4775</v>
      </c>
      <c r="D20" s="214">
        <v>3431.52</v>
      </c>
      <c r="E20" s="170">
        <v>3500</v>
      </c>
      <c r="F20" s="67">
        <v>1877.19</v>
      </c>
      <c r="G20" s="41">
        <v>3540</v>
      </c>
    </row>
    <row r="21" spans="1:9" x14ac:dyDescent="0.25">
      <c r="A21" s="27" t="s">
        <v>64</v>
      </c>
      <c r="C21" s="67">
        <v>45829</v>
      </c>
      <c r="D21" s="214">
        <v>29428.53</v>
      </c>
      <c r="E21" s="170">
        <v>29550</v>
      </c>
      <c r="F21" s="67">
        <v>16316.55</v>
      </c>
      <c r="G21" s="32">
        <v>28595</v>
      </c>
    </row>
    <row r="22" spans="1:9" x14ac:dyDescent="0.25">
      <c r="A22" s="27" t="s">
        <v>65</v>
      </c>
      <c r="C22" s="67">
        <v>1000</v>
      </c>
      <c r="D22" s="214">
        <v>124.16</v>
      </c>
      <c r="E22" s="170">
        <v>500</v>
      </c>
      <c r="F22" s="67">
        <v>500</v>
      </c>
      <c r="G22" s="42">
        <v>500</v>
      </c>
    </row>
    <row r="23" spans="1:9" x14ac:dyDescent="0.25">
      <c r="A23" s="27" t="s">
        <v>66</v>
      </c>
      <c r="B23" s="186"/>
      <c r="C23" s="67">
        <v>200</v>
      </c>
      <c r="D23" s="214">
        <v>0</v>
      </c>
      <c r="E23" s="170">
        <v>200</v>
      </c>
      <c r="F23" s="67">
        <v>0</v>
      </c>
      <c r="G23" s="42">
        <v>200</v>
      </c>
    </row>
    <row r="24" spans="1:9" x14ac:dyDescent="0.25">
      <c r="A24" s="27" t="s">
        <v>67</v>
      </c>
      <c r="C24" s="67">
        <v>9065</v>
      </c>
      <c r="D24" s="214">
        <v>8947.4</v>
      </c>
      <c r="E24" s="170">
        <v>11180</v>
      </c>
      <c r="F24" s="67">
        <v>452.84</v>
      </c>
      <c r="G24" s="41">
        <v>13865</v>
      </c>
    </row>
    <row r="25" spans="1:9" x14ac:dyDescent="0.25">
      <c r="A25" s="27" t="s">
        <v>68</v>
      </c>
      <c r="C25" s="67">
        <v>0</v>
      </c>
      <c r="D25" s="214">
        <v>0</v>
      </c>
      <c r="E25" s="170">
        <v>0</v>
      </c>
      <c r="F25" s="67">
        <v>0</v>
      </c>
      <c r="G25" s="41">
        <v>1080</v>
      </c>
    </row>
    <row r="26" spans="1:9" x14ac:dyDescent="0.25">
      <c r="A26" s="27" t="s">
        <v>69</v>
      </c>
      <c r="C26" s="67">
        <v>12313</v>
      </c>
      <c r="D26" s="214">
        <v>9925.2000000000007</v>
      </c>
      <c r="E26" s="170">
        <v>10412</v>
      </c>
      <c r="F26" s="67">
        <v>5429.17</v>
      </c>
      <c r="G26" s="32">
        <v>11160</v>
      </c>
    </row>
    <row r="27" spans="1:9" x14ac:dyDescent="0.25">
      <c r="A27" s="27" t="s">
        <v>70</v>
      </c>
      <c r="C27" s="67">
        <v>15595</v>
      </c>
      <c r="D27" s="214">
        <v>14006.91</v>
      </c>
      <c r="E27" s="170">
        <v>15856.59</v>
      </c>
      <c r="F27" s="67">
        <v>8242.25</v>
      </c>
      <c r="G27" s="32">
        <v>16257</v>
      </c>
    </row>
    <row r="28" spans="1:9" x14ac:dyDescent="0.25">
      <c r="B28" s="51" t="s">
        <v>234</v>
      </c>
      <c r="C28" s="38">
        <f t="shared" ref="C28" si="2">SUM(C20:C27)</f>
        <v>88777</v>
      </c>
      <c r="D28" s="38">
        <f>SUM(D20:D27)</f>
        <v>65863.72</v>
      </c>
      <c r="E28" s="38">
        <f>SUM(E20:E27)</f>
        <v>71198.59</v>
      </c>
      <c r="F28" s="38">
        <f>SUM(F20:F27)</f>
        <v>32818</v>
      </c>
      <c r="G28" s="38">
        <f>SUM(G20:G27)</f>
        <v>75197</v>
      </c>
      <c r="I28" s="296">
        <f>SUM(G28-E28)/E28</f>
        <v>5.6158555948931065E-2</v>
      </c>
    </row>
    <row r="29" spans="1:9" x14ac:dyDescent="0.25">
      <c r="B29" s="46"/>
      <c r="C29" s="170"/>
      <c r="D29" s="170"/>
      <c r="E29" s="170"/>
      <c r="F29" s="170"/>
      <c r="G29" s="170"/>
      <c r="I29" s="185"/>
    </row>
    <row r="30" spans="1:9" x14ac:dyDescent="0.25">
      <c r="A30" s="218" t="s">
        <v>72</v>
      </c>
      <c r="B30" s="218" t="s">
        <v>61</v>
      </c>
      <c r="C30" s="223">
        <f t="shared" ref="C30" si="3">SUM(C17+C28)</f>
        <v>293644</v>
      </c>
      <c r="D30" s="223">
        <f>SUM(D17+D28)</f>
        <v>257744.59</v>
      </c>
      <c r="E30" s="223">
        <f>SUM(E17+E28)</f>
        <v>278474.18999999994</v>
      </c>
      <c r="F30" s="223">
        <f>SUM(F17+F28)</f>
        <v>145939.43</v>
      </c>
      <c r="G30" s="223">
        <f>SUM(G17+G28)</f>
        <v>286637</v>
      </c>
      <c r="H30" s="74"/>
      <c r="I30" s="298">
        <f>SUM(G30-E30)/E30</f>
        <v>2.931262678239609E-2</v>
      </c>
    </row>
    <row r="31" spans="1:9" x14ac:dyDescent="0.25">
      <c r="A31" s="46"/>
      <c r="B31" s="29"/>
      <c r="C31" s="114"/>
      <c r="D31" s="214"/>
      <c r="E31" s="47"/>
      <c r="F31" s="114"/>
      <c r="G31" s="47"/>
      <c r="I31" s="187"/>
    </row>
    <row r="35" spans="1:9" x14ac:dyDescent="0.25">
      <c r="A35" s="17" t="s">
        <v>43</v>
      </c>
      <c r="D35" s="18" t="s">
        <v>44</v>
      </c>
      <c r="E35" s="19"/>
      <c r="G35" s="19" t="s">
        <v>158</v>
      </c>
      <c r="H35" s="20"/>
    </row>
    <row r="36" spans="1:9" x14ac:dyDescent="0.25">
      <c r="A36" s="17"/>
      <c r="H36" s="20"/>
    </row>
    <row r="37" spans="1:9" x14ac:dyDescent="0.25">
      <c r="D37" s="21" t="s">
        <v>45</v>
      </c>
    </row>
    <row r="38" spans="1:9" x14ac:dyDescent="0.25">
      <c r="C38" s="88">
        <v>2016</v>
      </c>
      <c r="D38" s="88">
        <v>2016</v>
      </c>
      <c r="E38" s="227">
        <v>2017</v>
      </c>
      <c r="F38" s="88">
        <v>2017</v>
      </c>
      <c r="G38" s="90">
        <v>2018</v>
      </c>
      <c r="H38" s="93"/>
      <c r="I38" s="93" t="s">
        <v>46</v>
      </c>
    </row>
    <row r="39" spans="1:9" x14ac:dyDescent="0.25">
      <c r="C39" s="21" t="s">
        <v>47</v>
      </c>
      <c r="D39" s="21" t="s">
        <v>48</v>
      </c>
      <c r="E39" s="124" t="s">
        <v>47</v>
      </c>
      <c r="F39" s="94" t="s">
        <v>415</v>
      </c>
      <c r="G39" s="95" t="s">
        <v>414</v>
      </c>
      <c r="H39" s="93"/>
      <c r="I39" s="124" t="s">
        <v>180</v>
      </c>
    </row>
    <row r="40" spans="1:9" x14ac:dyDescent="0.25">
      <c r="A40" s="27" t="s">
        <v>339</v>
      </c>
      <c r="D40" s="214"/>
      <c r="E40" s="56"/>
      <c r="G40" s="28"/>
    </row>
    <row r="41" spans="1:9" x14ac:dyDescent="0.25">
      <c r="A41" s="29" t="s">
        <v>82</v>
      </c>
      <c r="D41" s="214"/>
      <c r="E41" s="56"/>
      <c r="G41" s="28"/>
    </row>
    <row r="42" spans="1:9" x14ac:dyDescent="0.25">
      <c r="A42" s="27" t="s">
        <v>417</v>
      </c>
      <c r="C42" s="30">
        <v>10000</v>
      </c>
      <c r="D42" s="214">
        <v>4850.13</v>
      </c>
      <c r="E42" s="119">
        <v>8000</v>
      </c>
      <c r="F42" s="36">
        <v>2828.86</v>
      </c>
      <c r="G42" s="41">
        <v>8000</v>
      </c>
    </row>
    <row r="43" spans="1:9" x14ac:dyDescent="0.25">
      <c r="A43" s="27" t="s">
        <v>416</v>
      </c>
      <c r="C43" s="36">
        <v>1200</v>
      </c>
      <c r="D43" s="214">
        <v>1877.56</v>
      </c>
      <c r="E43" s="119">
        <v>1200</v>
      </c>
      <c r="F43" s="34">
        <v>263.89999999999998</v>
      </c>
      <c r="G43" s="41">
        <v>1200</v>
      </c>
    </row>
    <row r="44" spans="1:9" x14ac:dyDescent="0.25">
      <c r="A44" s="27" t="s">
        <v>425</v>
      </c>
      <c r="C44" s="36">
        <v>1500</v>
      </c>
      <c r="D44" s="214">
        <v>1857.06</v>
      </c>
      <c r="E44" s="119">
        <v>1500</v>
      </c>
      <c r="F44" s="36">
        <v>299.70999999999998</v>
      </c>
      <c r="G44" s="41">
        <v>1500</v>
      </c>
    </row>
    <row r="45" spans="1:9" x14ac:dyDescent="0.25">
      <c r="A45" s="27" t="s">
        <v>340</v>
      </c>
      <c r="C45" s="36">
        <v>1500</v>
      </c>
      <c r="D45" s="214">
        <v>1220.42</v>
      </c>
      <c r="E45" s="119">
        <v>1500</v>
      </c>
      <c r="F45" s="34">
        <v>735.68</v>
      </c>
      <c r="G45" s="41">
        <v>1500</v>
      </c>
    </row>
    <row r="46" spans="1:9" x14ac:dyDescent="0.25">
      <c r="B46" s="51" t="s">
        <v>223</v>
      </c>
      <c r="C46" s="55">
        <f t="shared" ref="C46" si="4">SUM(C42:C45)</f>
        <v>14200</v>
      </c>
      <c r="D46" s="38">
        <f t="shared" ref="D46:F46" si="5">SUM(D42:D45)</f>
        <v>9805.17</v>
      </c>
      <c r="E46" s="55">
        <f>SUM(E42:E45)</f>
        <v>12200</v>
      </c>
      <c r="F46" s="55">
        <f t="shared" si="5"/>
        <v>4128.1500000000005</v>
      </c>
      <c r="G46" s="55">
        <f>SUM(G42:G45)</f>
        <v>12200</v>
      </c>
      <c r="I46" s="296">
        <f>SUM(G46-E46)/E46</f>
        <v>0</v>
      </c>
    </row>
    <row r="47" spans="1:9" x14ac:dyDescent="0.25">
      <c r="A47" s="29" t="s">
        <v>84</v>
      </c>
      <c r="E47" s="56"/>
      <c r="G47" s="28"/>
    </row>
    <row r="48" spans="1:9" x14ac:dyDescent="0.25">
      <c r="A48" s="27" t="s">
        <v>86</v>
      </c>
      <c r="C48" s="36">
        <v>4000</v>
      </c>
      <c r="D48" s="214">
        <v>3202.37</v>
      </c>
      <c r="E48" s="119">
        <v>3500</v>
      </c>
      <c r="F48" s="36">
        <v>1637.91</v>
      </c>
      <c r="G48" s="41">
        <v>3500</v>
      </c>
    </row>
    <row r="49" spans="1:9" x14ac:dyDescent="0.25">
      <c r="A49" s="27" t="s">
        <v>165</v>
      </c>
      <c r="C49" s="50">
        <v>75</v>
      </c>
      <c r="D49" s="214">
        <v>223.8</v>
      </c>
      <c r="E49" s="228">
        <v>75</v>
      </c>
      <c r="F49" s="50">
        <v>64</v>
      </c>
      <c r="G49" s="115">
        <v>75</v>
      </c>
    </row>
    <row r="50" spans="1:9" x14ac:dyDescent="0.25">
      <c r="B50" s="51" t="s">
        <v>84</v>
      </c>
      <c r="C50" s="44">
        <f>SUM(C48:C49)</f>
        <v>4075</v>
      </c>
      <c r="D50" s="38">
        <f>SUM(D48:D49)</f>
        <v>3426.17</v>
      </c>
      <c r="E50" s="44">
        <f>SUM(E48:E49)</f>
        <v>3575</v>
      </c>
      <c r="F50" s="44">
        <f>SUM(F48:F49)</f>
        <v>1701.91</v>
      </c>
      <c r="G50" s="44">
        <f>SUM(G48:G49)</f>
        <v>3575</v>
      </c>
      <c r="I50" s="296">
        <f>SUM(G50-E50)/E50</f>
        <v>0</v>
      </c>
    </row>
    <row r="51" spans="1:9" x14ac:dyDescent="0.25">
      <c r="A51" s="29" t="s">
        <v>90</v>
      </c>
      <c r="D51" s="214"/>
      <c r="E51" s="56"/>
      <c r="G51" s="28"/>
    </row>
    <row r="52" spans="1:9" x14ac:dyDescent="0.25">
      <c r="A52" s="27" t="s">
        <v>317</v>
      </c>
      <c r="C52" s="34">
        <v>150</v>
      </c>
      <c r="D52" s="214">
        <v>0</v>
      </c>
      <c r="E52" s="53">
        <v>150</v>
      </c>
      <c r="F52" s="33">
        <v>0</v>
      </c>
      <c r="G52" s="42">
        <v>150</v>
      </c>
    </row>
    <row r="53" spans="1:9" x14ac:dyDescent="0.25">
      <c r="A53" s="27" t="s">
        <v>92</v>
      </c>
      <c r="C53" s="34">
        <v>500</v>
      </c>
      <c r="D53" s="214">
        <v>0</v>
      </c>
      <c r="E53" s="53">
        <v>500</v>
      </c>
      <c r="F53" s="33">
        <v>0</v>
      </c>
      <c r="G53" s="42">
        <v>500</v>
      </c>
    </row>
    <row r="54" spans="1:9" x14ac:dyDescent="0.25">
      <c r="B54" s="51" t="s">
        <v>170</v>
      </c>
      <c r="C54" s="52">
        <f t="shared" ref="C54" si="6">SUM(C52:C53)</f>
        <v>650</v>
      </c>
      <c r="D54" s="38">
        <f t="shared" ref="D54:F54" si="7">SUM(D52:D53)</f>
        <v>0</v>
      </c>
      <c r="E54" s="52">
        <f>SUM(E52:E53)</f>
        <v>650</v>
      </c>
      <c r="F54" s="52">
        <f t="shared" si="7"/>
        <v>0</v>
      </c>
      <c r="G54" s="52">
        <f>SUM(G52:G53)</f>
        <v>650</v>
      </c>
      <c r="I54" s="296">
        <f>SUM(G54-E54)/E54</f>
        <v>0</v>
      </c>
    </row>
    <row r="55" spans="1:9" x14ac:dyDescent="0.25">
      <c r="B55" s="27"/>
      <c r="D55" s="214"/>
      <c r="E55" s="56"/>
      <c r="G55" s="28"/>
    </row>
    <row r="56" spans="1:9" x14ac:dyDescent="0.25">
      <c r="A56" s="29" t="s">
        <v>94</v>
      </c>
      <c r="D56" s="214"/>
      <c r="E56" s="56"/>
      <c r="G56" s="28"/>
    </row>
    <row r="57" spans="1:9" x14ac:dyDescent="0.25">
      <c r="A57" s="27" t="s">
        <v>95</v>
      </c>
      <c r="C57" s="34">
        <v>100</v>
      </c>
      <c r="D57" s="214">
        <v>0</v>
      </c>
      <c r="E57" s="53">
        <v>100</v>
      </c>
      <c r="F57" s="33">
        <v>0</v>
      </c>
      <c r="G57" s="42">
        <v>100</v>
      </c>
    </row>
    <row r="58" spans="1:9" x14ac:dyDescent="0.25">
      <c r="A58" s="27" t="s">
        <v>171</v>
      </c>
      <c r="C58" s="34">
        <v>450</v>
      </c>
      <c r="D58" s="214">
        <v>384</v>
      </c>
      <c r="E58" s="53">
        <v>500</v>
      </c>
      <c r="F58" s="34">
        <v>376</v>
      </c>
      <c r="G58" s="42">
        <v>500</v>
      </c>
    </row>
    <row r="59" spans="1:9" x14ac:dyDescent="0.25">
      <c r="A59" s="27" t="s">
        <v>97</v>
      </c>
      <c r="C59" s="36">
        <v>7000</v>
      </c>
      <c r="D59" s="214">
        <v>7354.46</v>
      </c>
      <c r="E59" s="119">
        <v>7500</v>
      </c>
      <c r="F59" s="36">
        <v>3985.08</v>
      </c>
      <c r="G59" s="41">
        <v>7500</v>
      </c>
    </row>
    <row r="60" spans="1:9" x14ac:dyDescent="0.25">
      <c r="B60" s="51" t="s">
        <v>99</v>
      </c>
      <c r="C60" s="44">
        <f t="shared" ref="C60" si="8">SUM(C57:C59)</f>
        <v>7550</v>
      </c>
      <c r="D60" s="38">
        <f t="shared" ref="D60:F60" si="9">SUM(D57:D59)</f>
        <v>7738.46</v>
      </c>
      <c r="E60" s="44">
        <f>SUM(E57:E59)</f>
        <v>8100</v>
      </c>
      <c r="F60" s="44">
        <f t="shared" si="9"/>
        <v>4361.08</v>
      </c>
      <c r="G60" s="44">
        <f>SUM(G57:G59)</f>
        <v>8100</v>
      </c>
      <c r="I60" s="296">
        <f>SUM(G60-E60)/E60</f>
        <v>0</v>
      </c>
    </row>
    <row r="61" spans="1:9" x14ac:dyDescent="0.25">
      <c r="B61" s="27"/>
      <c r="D61" s="214"/>
      <c r="E61" s="56"/>
      <c r="G61" s="28"/>
    </row>
    <row r="62" spans="1:9" x14ac:dyDescent="0.25">
      <c r="A62" s="29" t="s">
        <v>102</v>
      </c>
      <c r="D62" s="214"/>
      <c r="E62" s="56"/>
      <c r="G62" s="28"/>
    </row>
    <row r="63" spans="1:9" x14ac:dyDescent="0.25">
      <c r="A63" s="27" t="s">
        <v>257</v>
      </c>
      <c r="C63" s="50">
        <v>50</v>
      </c>
      <c r="D63" s="214">
        <v>50</v>
      </c>
      <c r="E63" s="228">
        <v>50</v>
      </c>
      <c r="F63" s="33">
        <v>0</v>
      </c>
      <c r="G63" s="115">
        <v>50</v>
      </c>
    </row>
    <row r="64" spans="1:9" x14ac:dyDescent="0.25">
      <c r="A64" s="27" t="s">
        <v>103</v>
      </c>
      <c r="C64" s="34">
        <v>100</v>
      </c>
      <c r="D64" s="214">
        <v>90.82</v>
      </c>
      <c r="E64" s="53">
        <v>150</v>
      </c>
      <c r="F64" s="50">
        <v>0</v>
      </c>
      <c r="G64" s="42">
        <v>150</v>
      </c>
    </row>
    <row r="65" spans="1:9" x14ac:dyDescent="0.25">
      <c r="A65" s="27" t="s">
        <v>104</v>
      </c>
      <c r="C65" s="34">
        <v>500</v>
      </c>
      <c r="D65" s="214">
        <v>245</v>
      </c>
      <c r="E65" s="53">
        <v>500</v>
      </c>
      <c r="F65" s="34">
        <v>123.5</v>
      </c>
      <c r="G65" s="42">
        <v>500</v>
      </c>
    </row>
    <row r="66" spans="1:9" x14ac:dyDescent="0.25">
      <c r="B66" s="51" t="s">
        <v>225</v>
      </c>
      <c r="C66" s="52">
        <f t="shared" ref="C66" si="10">SUM(C63:C65)</f>
        <v>650</v>
      </c>
      <c r="D66" s="38">
        <f t="shared" ref="D66:F66" si="11">SUM(D63:D65)</f>
        <v>385.82</v>
      </c>
      <c r="E66" s="52">
        <f>SUM(E63:E65)</f>
        <v>700</v>
      </c>
      <c r="F66" s="52">
        <f t="shared" si="11"/>
        <v>123.5</v>
      </c>
      <c r="G66" s="52">
        <f>SUM(G63:G65)</f>
        <v>700</v>
      </c>
      <c r="I66" s="296">
        <f>SUM(G66-E66)/E66</f>
        <v>0</v>
      </c>
    </row>
    <row r="67" spans="1:9" x14ac:dyDescent="0.25">
      <c r="B67" s="27"/>
      <c r="D67" s="214"/>
      <c r="E67" s="56"/>
      <c r="G67" s="56"/>
    </row>
    <row r="68" spans="1:9" x14ac:dyDescent="0.25">
      <c r="A68" s="218" t="s">
        <v>106</v>
      </c>
      <c r="B68" s="218" t="s">
        <v>107</v>
      </c>
      <c r="C68" s="221">
        <f>SUM(C46,C50,C54,C60,C66)</f>
        <v>27125</v>
      </c>
      <c r="D68" s="223">
        <f>SUM(D46,D50,D54,D60,D66)</f>
        <v>21355.62</v>
      </c>
      <c r="E68" s="221">
        <f>SUM(E46,E50,E54,E60,E66)</f>
        <v>25225</v>
      </c>
      <c r="F68" s="221">
        <f>SUM(F46,F50,F54,F60,F66)</f>
        <v>10314.64</v>
      </c>
      <c r="G68" s="221">
        <f>SUM(G46,G50,G54,G60,G66)</f>
        <v>25225</v>
      </c>
      <c r="H68" s="219"/>
      <c r="I68" s="298">
        <f>SUM(G68-E68)/E68</f>
        <v>0</v>
      </c>
    </row>
    <row r="69" spans="1:9" x14ac:dyDescent="0.25">
      <c r="A69" s="17" t="s">
        <v>43</v>
      </c>
      <c r="D69" s="18" t="s">
        <v>44</v>
      </c>
      <c r="E69" s="19"/>
      <c r="G69" s="19" t="s">
        <v>100</v>
      </c>
      <c r="H69" s="20"/>
    </row>
    <row r="70" spans="1:9" x14ac:dyDescent="0.25">
      <c r="D70" s="21" t="s">
        <v>45</v>
      </c>
    </row>
    <row r="71" spans="1:9" x14ac:dyDescent="0.25">
      <c r="C71" s="88">
        <v>2016</v>
      </c>
      <c r="D71" s="88">
        <v>2016</v>
      </c>
      <c r="E71" s="227">
        <v>2017</v>
      </c>
      <c r="F71" s="88">
        <v>2017</v>
      </c>
      <c r="G71" s="90">
        <v>2018</v>
      </c>
      <c r="H71" s="93"/>
      <c r="I71" s="93" t="s">
        <v>46</v>
      </c>
    </row>
    <row r="72" spans="1:9" x14ac:dyDescent="0.25">
      <c r="C72" s="21" t="s">
        <v>47</v>
      </c>
      <c r="D72" s="21" t="s">
        <v>48</v>
      </c>
      <c r="E72" s="124" t="s">
        <v>47</v>
      </c>
      <c r="F72" s="94" t="s">
        <v>415</v>
      </c>
      <c r="G72" s="95" t="s">
        <v>414</v>
      </c>
      <c r="H72" s="93"/>
      <c r="I72" s="124" t="s">
        <v>180</v>
      </c>
    </row>
    <row r="73" spans="1:9" x14ac:dyDescent="0.25">
      <c r="A73" s="27" t="s">
        <v>341</v>
      </c>
      <c r="D73" s="214"/>
      <c r="E73" s="56"/>
      <c r="G73" s="28"/>
    </row>
    <row r="74" spans="1:9" x14ac:dyDescent="0.25">
      <c r="A74" s="29" t="s">
        <v>112</v>
      </c>
      <c r="D74" s="214"/>
      <c r="E74" s="56"/>
      <c r="G74" s="28"/>
    </row>
    <row r="75" spans="1:9" x14ac:dyDescent="0.25">
      <c r="A75" s="27" t="s">
        <v>114</v>
      </c>
      <c r="C75" s="36">
        <v>1700</v>
      </c>
      <c r="D75" s="214">
        <v>1128.08</v>
      </c>
      <c r="E75" s="119">
        <v>1700</v>
      </c>
      <c r="F75" s="34">
        <v>1240.44</v>
      </c>
      <c r="G75" s="41">
        <v>1700</v>
      </c>
    </row>
    <row r="76" spans="1:9" x14ac:dyDescent="0.25">
      <c r="A76" s="27" t="s">
        <v>174</v>
      </c>
      <c r="C76" s="34">
        <v>350</v>
      </c>
      <c r="D76" s="214">
        <v>350</v>
      </c>
      <c r="E76" s="53">
        <v>350</v>
      </c>
      <c r="F76" s="33">
        <v>0</v>
      </c>
      <c r="G76" s="42">
        <v>350</v>
      </c>
    </row>
    <row r="77" spans="1:9" x14ac:dyDescent="0.25">
      <c r="B77" s="51" t="s">
        <v>112</v>
      </c>
      <c r="C77" s="44">
        <f>SUM(C75:C76)</f>
        <v>2050</v>
      </c>
      <c r="D77" s="38">
        <f>SUM(D75:D76)</f>
        <v>1478.08</v>
      </c>
      <c r="E77" s="44">
        <f>SUM(E75:E76)</f>
        <v>2050</v>
      </c>
      <c r="F77" s="44">
        <f>SUM(F75:F76)</f>
        <v>1240.44</v>
      </c>
      <c r="G77" s="44">
        <f>SUM(G75:G76)</f>
        <v>2050</v>
      </c>
      <c r="I77" s="296">
        <f>SUM(G77-E77)/E77</f>
        <v>0</v>
      </c>
    </row>
    <row r="78" spans="1:9" x14ac:dyDescent="0.25">
      <c r="A78" s="27"/>
      <c r="E78" s="56"/>
      <c r="G78" s="28"/>
    </row>
    <row r="79" spans="1:9" x14ac:dyDescent="0.25">
      <c r="A79" s="29" t="s">
        <v>117</v>
      </c>
      <c r="E79" s="56"/>
      <c r="G79" s="28"/>
    </row>
    <row r="80" spans="1:9" x14ac:dyDescent="0.25">
      <c r="A80" s="27" t="s">
        <v>118</v>
      </c>
      <c r="C80" s="34">
        <v>800</v>
      </c>
      <c r="D80" s="214">
        <v>1566.49</v>
      </c>
      <c r="E80" s="119">
        <v>1000</v>
      </c>
      <c r="F80" s="33">
        <v>181.9</v>
      </c>
      <c r="G80" s="41">
        <v>1000</v>
      </c>
    </row>
    <row r="81" spans="1:9" x14ac:dyDescent="0.25">
      <c r="B81" s="51" t="s">
        <v>261</v>
      </c>
      <c r="C81" s="44">
        <f t="shared" ref="C81" si="12">SUM(C80)</f>
        <v>800</v>
      </c>
      <c r="D81" s="38">
        <f t="shared" ref="D81:F81" si="13">SUM(D80)</f>
        <v>1566.49</v>
      </c>
      <c r="E81" s="44">
        <f>SUM(E80)</f>
        <v>1000</v>
      </c>
      <c r="F81" s="44">
        <f t="shared" si="13"/>
        <v>181.9</v>
      </c>
      <c r="G81" s="44">
        <f>SUM(G80)</f>
        <v>1000</v>
      </c>
      <c r="I81" s="296">
        <f>SUM(G81-E81)/E81</f>
        <v>0</v>
      </c>
    </row>
    <row r="82" spans="1:9" x14ac:dyDescent="0.25">
      <c r="B82" s="27"/>
      <c r="D82" s="214"/>
      <c r="E82" s="56"/>
      <c r="G82" s="28"/>
    </row>
    <row r="83" spans="1:9" x14ac:dyDescent="0.25">
      <c r="A83" s="29" t="s">
        <v>120</v>
      </c>
      <c r="D83" s="214"/>
      <c r="E83" s="56"/>
      <c r="G83" s="28"/>
    </row>
    <row r="84" spans="1:9" x14ac:dyDescent="0.25">
      <c r="A84" s="27" t="s">
        <v>175</v>
      </c>
      <c r="C84" s="34">
        <v>120</v>
      </c>
      <c r="D84" s="214">
        <v>52</v>
      </c>
      <c r="E84" s="53">
        <v>120</v>
      </c>
      <c r="F84" s="50">
        <v>2036.98</v>
      </c>
      <c r="G84" s="42">
        <v>120</v>
      </c>
    </row>
    <row r="85" spans="1:9" x14ac:dyDescent="0.25">
      <c r="B85" s="51" t="s">
        <v>228</v>
      </c>
      <c r="C85" s="52">
        <f t="shared" ref="C85" si="14">SUM(C84)</f>
        <v>120</v>
      </c>
      <c r="D85" s="38">
        <f t="shared" ref="D85:F85" si="15">SUM(D84)</f>
        <v>52</v>
      </c>
      <c r="E85" s="52">
        <f>SUM(E84)</f>
        <v>120</v>
      </c>
      <c r="F85" s="52">
        <f t="shared" si="15"/>
        <v>2036.98</v>
      </c>
      <c r="G85" s="52">
        <f>SUM(G84)</f>
        <v>120</v>
      </c>
      <c r="I85" s="296">
        <f>SUM(G85-E85)/E85</f>
        <v>0</v>
      </c>
    </row>
    <row r="86" spans="1:9" x14ac:dyDescent="0.25">
      <c r="B86" s="46"/>
      <c r="C86" s="53"/>
      <c r="D86" s="170"/>
      <c r="E86" s="53"/>
      <c r="F86" s="53"/>
      <c r="G86" s="53"/>
      <c r="I86" s="185"/>
    </row>
    <row r="87" spans="1:9" x14ac:dyDescent="0.25">
      <c r="A87" s="219" t="s">
        <v>124</v>
      </c>
      <c r="B87" s="218" t="s">
        <v>125</v>
      </c>
      <c r="C87" s="222">
        <f>SUM(C77,C81,C85)</f>
        <v>2970</v>
      </c>
      <c r="D87" s="223">
        <f>SUM(D77,D81,D85)</f>
        <v>3096.5699999999997</v>
      </c>
      <c r="E87" s="222">
        <f>SUM(E77,E81,E85)</f>
        <v>3170</v>
      </c>
      <c r="F87" s="222">
        <f>SUM(F77,F81,F85)</f>
        <v>3459.32</v>
      </c>
      <c r="G87" s="222">
        <f>SUM(G77,G81,G85)</f>
        <v>3170</v>
      </c>
      <c r="H87" s="219"/>
      <c r="I87" s="298">
        <f>SUM(G87-E87)/E87</f>
        <v>0</v>
      </c>
    </row>
    <row r="88" spans="1:9" x14ac:dyDescent="0.25">
      <c r="B88" s="27"/>
      <c r="C88" s="36"/>
      <c r="D88" s="214"/>
      <c r="E88" s="119"/>
      <c r="F88" s="34"/>
      <c r="G88" s="41"/>
    </row>
    <row r="89" spans="1:9" x14ac:dyDescent="0.25">
      <c r="A89" s="27" t="s">
        <v>342</v>
      </c>
      <c r="D89" s="214"/>
      <c r="E89" s="56"/>
      <c r="G89" s="28"/>
    </row>
    <row r="90" spans="1:9" x14ac:dyDescent="0.25">
      <c r="A90" s="29" t="s">
        <v>128</v>
      </c>
      <c r="D90" s="214"/>
      <c r="E90" s="56"/>
      <c r="G90" s="28"/>
    </row>
    <row r="91" spans="1:9" x14ac:dyDescent="0.25">
      <c r="A91" s="27" t="s">
        <v>129</v>
      </c>
      <c r="C91" s="36">
        <v>1000</v>
      </c>
      <c r="D91" s="214">
        <v>1000</v>
      </c>
      <c r="E91" s="119">
        <v>1000</v>
      </c>
      <c r="F91" s="33">
        <v>0</v>
      </c>
      <c r="G91" s="41">
        <v>1000</v>
      </c>
    </row>
    <row r="92" spans="1:9" x14ac:dyDescent="0.25">
      <c r="A92" s="27" t="s">
        <v>130</v>
      </c>
      <c r="C92" s="30">
        <v>12000</v>
      </c>
      <c r="D92" s="214">
        <v>12000</v>
      </c>
      <c r="E92" s="120">
        <v>12000</v>
      </c>
      <c r="F92" s="33">
        <v>0</v>
      </c>
      <c r="G92" s="32">
        <v>12000</v>
      </c>
    </row>
    <row r="93" spans="1:9" x14ac:dyDescent="0.25">
      <c r="A93" s="27" t="s">
        <v>179</v>
      </c>
      <c r="C93" s="33">
        <v>0</v>
      </c>
      <c r="D93" s="214">
        <v>0</v>
      </c>
      <c r="E93" s="119">
        <v>2000</v>
      </c>
      <c r="F93" s="33">
        <v>0</v>
      </c>
      <c r="G93" s="41">
        <v>4000</v>
      </c>
    </row>
    <row r="94" spans="1:9" x14ac:dyDescent="0.25">
      <c r="B94" s="51" t="s">
        <v>133</v>
      </c>
      <c r="C94" s="55">
        <f t="shared" ref="C94" si="16">SUM(C91:C93)</f>
        <v>13000</v>
      </c>
      <c r="D94" s="38">
        <f t="shared" ref="D94:F94" si="17">SUM(D91:D93)</f>
        <v>13000</v>
      </c>
      <c r="E94" s="55">
        <f>SUM(E91:E93)</f>
        <v>15000</v>
      </c>
      <c r="F94" s="55">
        <f t="shared" si="17"/>
        <v>0</v>
      </c>
      <c r="G94" s="55">
        <f>SUM(G91:G93)</f>
        <v>17000</v>
      </c>
      <c r="I94" s="296">
        <f>SUM(G94-E94)/E94</f>
        <v>0.13333333333333333</v>
      </c>
    </row>
    <row r="95" spans="1:9" x14ac:dyDescent="0.25">
      <c r="B95" s="27"/>
      <c r="D95" s="214"/>
      <c r="E95" s="56"/>
      <c r="G95" s="56"/>
    </row>
    <row r="96" spans="1:9" x14ac:dyDescent="0.25">
      <c r="A96" s="218" t="s">
        <v>132</v>
      </c>
      <c r="B96" s="218" t="s">
        <v>343</v>
      </c>
      <c r="C96" s="221">
        <f t="shared" ref="C96" si="18">SUM(C94)</f>
        <v>13000</v>
      </c>
      <c r="D96" s="223">
        <f t="shared" ref="D96:F96" si="19">SUM(D94)</f>
        <v>13000</v>
      </c>
      <c r="E96" s="221">
        <f>SUM(E94)</f>
        <v>15000</v>
      </c>
      <c r="F96" s="221">
        <f t="shared" si="19"/>
        <v>0</v>
      </c>
      <c r="G96" s="221">
        <f>SUM(G94)</f>
        <v>17000</v>
      </c>
      <c r="H96" s="219"/>
      <c r="I96" s="298">
        <f>SUM(G96-E96)/E96</f>
        <v>0.13333333333333333</v>
      </c>
    </row>
    <row r="97" spans="1:9" x14ac:dyDescent="0.25">
      <c r="A97" s="46"/>
      <c r="B97" s="29"/>
      <c r="C97" s="61"/>
      <c r="D97" s="214"/>
      <c r="E97" s="118"/>
      <c r="F97" s="184"/>
      <c r="G97" s="118"/>
      <c r="H97" s="40"/>
      <c r="I97" s="188"/>
    </row>
    <row r="98" spans="1:9" x14ac:dyDescent="0.25">
      <c r="B98" s="121" t="s">
        <v>134</v>
      </c>
      <c r="C98" s="132">
        <f>SUM(C30,C68,C87,C96)</f>
        <v>336739</v>
      </c>
      <c r="D98" s="174">
        <f>SUM(D30,D68,D87,D96)</f>
        <v>295196.78000000003</v>
      </c>
      <c r="E98" s="132">
        <f>SUM(E30,E68,E87,E96)</f>
        <v>321869.18999999994</v>
      </c>
      <c r="F98" s="132">
        <f>SUM(F30,F68,F87,F96)</f>
        <v>159713.39000000001</v>
      </c>
      <c r="G98" s="132">
        <f>SUM(G30,G68,G87,G96)</f>
        <v>332032</v>
      </c>
      <c r="H98" s="81"/>
      <c r="I98" s="297">
        <f>SUM(G98-E98)/E98</f>
        <v>3.1574348573095976E-2</v>
      </c>
    </row>
    <row r="103" spans="1:9" x14ac:dyDescent="0.25">
      <c r="A103" s="17" t="s">
        <v>43</v>
      </c>
      <c r="D103" s="18" t="s">
        <v>44</v>
      </c>
      <c r="E103" s="19"/>
      <c r="G103" s="19" t="s">
        <v>126</v>
      </c>
      <c r="H103" s="20"/>
    </row>
    <row r="104" spans="1:9" x14ac:dyDescent="0.25">
      <c r="D104" s="21" t="s">
        <v>45</v>
      </c>
    </row>
    <row r="105" spans="1:9" x14ac:dyDescent="0.25">
      <c r="C105" s="88">
        <v>2016</v>
      </c>
      <c r="D105" s="88">
        <v>2016</v>
      </c>
      <c r="E105" s="227">
        <v>2017</v>
      </c>
      <c r="F105" s="88">
        <v>2017</v>
      </c>
      <c r="G105" s="90">
        <v>2018</v>
      </c>
      <c r="H105" s="93"/>
      <c r="I105" s="93" t="s">
        <v>46</v>
      </c>
    </row>
    <row r="106" spans="1:9" x14ac:dyDescent="0.25">
      <c r="C106" s="21" t="s">
        <v>47</v>
      </c>
      <c r="D106" s="21" t="s">
        <v>48</v>
      </c>
      <c r="E106" s="124" t="s">
        <v>47</v>
      </c>
      <c r="F106" s="94" t="s">
        <v>415</v>
      </c>
      <c r="G106" s="95" t="s">
        <v>414</v>
      </c>
      <c r="H106" s="93"/>
      <c r="I106" s="124" t="s">
        <v>180</v>
      </c>
    </row>
    <row r="107" spans="1:9" x14ac:dyDescent="0.25">
      <c r="A107" s="40" t="s">
        <v>231</v>
      </c>
    </row>
    <row r="109" spans="1:9" x14ac:dyDescent="0.25">
      <c r="A109" s="75" t="s">
        <v>72</v>
      </c>
      <c r="B109" s="75" t="s">
        <v>135</v>
      </c>
      <c r="C109" s="77">
        <f>G30</f>
        <v>286637</v>
      </c>
      <c r="D109" s="74"/>
      <c r="E109" s="74"/>
      <c r="F109" s="74"/>
      <c r="G109" s="74"/>
      <c r="H109" s="74"/>
      <c r="I109" s="74"/>
    </row>
    <row r="110" spans="1:9" x14ac:dyDescent="0.25">
      <c r="A110" s="75" t="s">
        <v>106</v>
      </c>
      <c r="B110" s="75" t="s">
        <v>136</v>
      </c>
      <c r="C110" s="216">
        <f>G68</f>
        <v>25225</v>
      </c>
      <c r="D110" s="74"/>
      <c r="E110" s="74"/>
      <c r="F110" s="74"/>
      <c r="G110" s="74"/>
      <c r="H110" s="74"/>
      <c r="I110" s="74"/>
    </row>
    <row r="111" spans="1:9" x14ac:dyDescent="0.25">
      <c r="A111" s="75" t="s">
        <v>124</v>
      </c>
      <c r="B111" s="75" t="s">
        <v>137</v>
      </c>
      <c r="C111" s="217">
        <f>G87</f>
        <v>3170</v>
      </c>
      <c r="D111" s="74"/>
      <c r="E111" s="74"/>
      <c r="F111" s="74"/>
      <c r="G111" s="74"/>
      <c r="H111" s="74"/>
      <c r="I111" s="74"/>
    </row>
    <row r="112" spans="1:9" x14ac:dyDescent="0.25">
      <c r="A112" s="75" t="s">
        <v>132</v>
      </c>
      <c r="B112" s="75" t="s">
        <v>138</v>
      </c>
      <c r="C112" s="216">
        <f>G96</f>
        <v>17000</v>
      </c>
      <c r="D112" s="74"/>
      <c r="E112" s="74"/>
      <c r="F112" s="74"/>
      <c r="G112" s="74"/>
      <c r="H112" s="74"/>
      <c r="I112" s="74"/>
    </row>
    <row r="113" spans="1:9" x14ac:dyDescent="0.25">
      <c r="A113" s="75"/>
      <c r="B113" s="75"/>
      <c r="C113" s="74"/>
      <c r="D113" s="74"/>
      <c r="E113" s="74"/>
      <c r="F113" s="74"/>
      <c r="G113" s="74"/>
      <c r="H113" s="74"/>
      <c r="I113" s="74"/>
    </row>
    <row r="114" spans="1:9" x14ac:dyDescent="0.25">
      <c r="A114" s="74"/>
      <c r="B114" s="75" t="s">
        <v>139</v>
      </c>
      <c r="C114" s="77">
        <f>SUM(C109:C113)</f>
        <v>332032</v>
      </c>
      <c r="D114" s="74" t="s">
        <v>420</v>
      </c>
      <c r="E114" s="144"/>
      <c r="F114" s="74"/>
      <c r="G114" s="144">
        <f>SUM(G98-E98)</f>
        <v>10162.810000000056</v>
      </c>
      <c r="H114" s="74"/>
      <c r="I114" s="74"/>
    </row>
  </sheetData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3" width="13.140625" customWidth="1" collapsed="1"/>
    <col min="4" max="4" width="13.140625" customWidth="1"/>
    <col min="5" max="5" width="12.7109375" customWidth="1" collapsed="1"/>
    <col min="6" max="6" width="13.140625" customWidth="1" collapsed="1"/>
    <col min="7" max="7" width="12.7109375" customWidth="1" collapsed="1"/>
    <col min="8" max="8" width="2.85546875" customWidth="1" collapsed="1"/>
    <col min="9" max="9" width="11.5703125" customWidth="1"/>
    <col min="10" max="10" width="9.5703125" customWidth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43</v>
      </c>
      <c r="D1" s="18" t="s">
        <v>44</v>
      </c>
      <c r="E1" s="19"/>
      <c r="G1" s="19" t="s">
        <v>232</v>
      </c>
      <c r="H1" s="20"/>
      <c r="K1" s="17" t="s">
        <v>43</v>
      </c>
      <c r="N1" s="18" t="s">
        <v>44</v>
      </c>
      <c r="R1" s="20"/>
    </row>
    <row r="2" spans="1:19" x14ac:dyDescent="0.25">
      <c r="A2" s="250">
        <f ca="1">TODAY()</f>
        <v>43955</v>
      </c>
      <c r="E2" s="56"/>
      <c r="H2" s="20"/>
      <c r="K2" s="250">
        <f ca="1">TODAY()</f>
        <v>43955</v>
      </c>
      <c r="R2" s="20"/>
    </row>
    <row r="3" spans="1:19" x14ac:dyDescent="0.25">
      <c r="D3" s="21" t="s">
        <v>45</v>
      </c>
      <c r="N3" s="21" t="s">
        <v>140</v>
      </c>
    </row>
    <row r="4" spans="1:1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H4" s="93"/>
      <c r="I4" s="93" t="s">
        <v>46</v>
      </c>
      <c r="M4" s="88">
        <v>2016</v>
      </c>
      <c r="N4" s="88">
        <v>2016</v>
      </c>
      <c r="O4" s="227">
        <v>2017</v>
      </c>
      <c r="P4" s="88">
        <v>2017</v>
      </c>
      <c r="Q4" s="90">
        <v>2018</v>
      </c>
      <c r="R4" s="93"/>
      <c r="S4" s="93" t="s">
        <v>46</v>
      </c>
    </row>
    <row r="5" spans="1:19" x14ac:dyDescent="0.25">
      <c r="C5" s="21" t="s">
        <v>47</v>
      </c>
      <c r="D5" s="21" t="s">
        <v>48</v>
      </c>
      <c r="E5" s="124" t="s">
        <v>47</v>
      </c>
      <c r="F5" s="94" t="s">
        <v>452</v>
      </c>
      <c r="G5" s="95" t="s">
        <v>414</v>
      </c>
      <c r="H5" s="93"/>
      <c r="I5" s="124" t="s">
        <v>180</v>
      </c>
      <c r="M5" s="21" t="s">
        <v>47</v>
      </c>
      <c r="N5" s="21" t="s">
        <v>48</v>
      </c>
      <c r="O5" s="124" t="s">
        <v>47</v>
      </c>
      <c r="P5" s="94" t="s">
        <v>452</v>
      </c>
      <c r="Q5" s="95" t="s">
        <v>414</v>
      </c>
      <c r="R5" s="93"/>
      <c r="S5" s="124" t="s">
        <v>180</v>
      </c>
    </row>
    <row r="6" spans="1:19" x14ac:dyDescent="0.25">
      <c r="A6" s="27" t="s">
        <v>344</v>
      </c>
      <c r="E6" s="56"/>
      <c r="G6" s="28"/>
      <c r="K6" s="27" t="s">
        <v>345</v>
      </c>
      <c r="Q6" s="28"/>
    </row>
    <row r="7" spans="1:19" x14ac:dyDescent="0.25">
      <c r="A7" s="29" t="s">
        <v>52</v>
      </c>
      <c r="E7" s="56"/>
      <c r="G7" s="28"/>
      <c r="K7" s="27" t="s">
        <v>346</v>
      </c>
      <c r="M7" s="30">
        <v>68000</v>
      </c>
      <c r="N7" s="248">
        <v>68042.509999999995</v>
      </c>
      <c r="O7" s="30">
        <v>68000</v>
      </c>
      <c r="P7" s="67">
        <v>34265</v>
      </c>
      <c r="Q7" s="32">
        <v>68000</v>
      </c>
    </row>
    <row r="8" spans="1:19" x14ac:dyDescent="0.25">
      <c r="A8" s="27" t="s">
        <v>53</v>
      </c>
      <c r="C8" s="67">
        <v>44107</v>
      </c>
      <c r="D8" s="214">
        <v>43787.93</v>
      </c>
      <c r="E8" s="170">
        <v>54122</v>
      </c>
      <c r="F8" s="67">
        <v>40591.24</v>
      </c>
      <c r="G8" s="32">
        <v>54935</v>
      </c>
      <c r="Q8" s="28"/>
    </row>
    <row r="9" spans="1:19" x14ac:dyDescent="0.25">
      <c r="A9" s="27" t="s">
        <v>55</v>
      </c>
      <c r="C9" s="67">
        <v>42026</v>
      </c>
      <c r="D9" s="214">
        <v>40527.69</v>
      </c>
      <c r="E9" s="170">
        <v>48402</v>
      </c>
      <c r="F9" s="67">
        <v>36421.22</v>
      </c>
      <c r="G9" s="32">
        <v>51235</v>
      </c>
      <c r="L9" s="121" t="s">
        <v>149</v>
      </c>
      <c r="M9" s="80">
        <f t="shared" ref="M9:P9" si="0">SUM(M7)</f>
        <v>68000</v>
      </c>
      <c r="N9" s="80">
        <f t="shared" si="0"/>
        <v>68042.509999999995</v>
      </c>
      <c r="O9" s="80">
        <f t="shared" si="0"/>
        <v>68000</v>
      </c>
      <c r="P9" s="80">
        <f t="shared" si="0"/>
        <v>34265</v>
      </c>
      <c r="Q9" s="80">
        <f>SUM(Q7)</f>
        <v>68000</v>
      </c>
      <c r="R9" s="81"/>
      <c r="S9" s="308">
        <v>0</v>
      </c>
    </row>
    <row r="10" spans="1:19" x14ac:dyDescent="0.25">
      <c r="A10" s="27" t="s">
        <v>56</v>
      </c>
      <c r="C10" s="67">
        <v>0</v>
      </c>
      <c r="D10" s="214">
        <v>1899.47</v>
      </c>
      <c r="E10" s="170">
        <v>0</v>
      </c>
      <c r="F10" s="170">
        <v>0</v>
      </c>
      <c r="G10" s="105">
        <v>0</v>
      </c>
    </row>
    <row r="11" spans="1:19" x14ac:dyDescent="0.25">
      <c r="A11" s="27" t="s">
        <v>57</v>
      </c>
      <c r="C11" s="67">
        <v>4617</v>
      </c>
      <c r="D11" s="214">
        <v>4252.16</v>
      </c>
      <c r="E11" s="170">
        <v>0</v>
      </c>
      <c r="F11" s="170">
        <v>0</v>
      </c>
      <c r="G11" s="105">
        <v>0</v>
      </c>
    </row>
    <row r="12" spans="1:19" x14ac:dyDescent="0.25">
      <c r="A12" s="27" t="s">
        <v>58</v>
      </c>
      <c r="C12" s="67">
        <v>3232</v>
      </c>
      <c r="D12" s="214">
        <v>2964.23</v>
      </c>
      <c r="E12" s="170">
        <v>0</v>
      </c>
      <c r="F12" s="170">
        <v>0</v>
      </c>
      <c r="G12" s="105">
        <v>0</v>
      </c>
    </row>
    <row r="13" spans="1:19" x14ac:dyDescent="0.25">
      <c r="A13" s="27" t="s">
        <v>59</v>
      </c>
      <c r="C13" s="67">
        <v>5861</v>
      </c>
      <c r="D13" s="214">
        <v>7074.21</v>
      </c>
      <c r="E13" s="170">
        <v>0</v>
      </c>
      <c r="F13" s="170">
        <v>0</v>
      </c>
      <c r="G13" s="105">
        <v>0</v>
      </c>
    </row>
    <row r="14" spans="1:19" x14ac:dyDescent="0.25">
      <c r="A14" s="27" t="s">
        <v>60</v>
      </c>
      <c r="C14" s="67">
        <v>192</v>
      </c>
      <c r="D14" s="214">
        <v>0</v>
      </c>
      <c r="E14" s="170">
        <v>0</v>
      </c>
      <c r="F14" s="170">
        <v>0</v>
      </c>
      <c r="G14" s="105">
        <v>0</v>
      </c>
    </row>
    <row r="15" spans="1:19" x14ac:dyDescent="0.25">
      <c r="A15" s="27"/>
      <c r="B15" s="51" t="s">
        <v>52</v>
      </c>
      <c r="C15" s="38">
        <f t="shared" ref="C15" si="1">SUM(C8:C14)</f>
        <v>100035</v>
      </c>
      <c r="D15" s="38">
        <f t="shared" ref="D15:F15" si="2">SUM(D8:D14)</f>
        <v>100505.69</v>
      </c>
      <c r="E15" s="38">
        <f>SUM(E8:E14)</f>
        <v>102524</v>
      </c>
      <c r="F15" s="38">
        <f t="shared" si="2"/>
        <v>77012.459999999992</v>
      </c>
      <c r="G15" s="38">
        <f>SUM(G8:G14)</f>
        <v>106170</v>
      </c>
      <c r="I15" s="292">
        <f>SUM(G15-E15)/E15</f>
        <v>3.5562404900316022E-2</v>
      </c>
    </row>
    <row r="16" spans="1:19" x14ac:dyDescent="0.25">
      <c r="A16" s="27"/>
      <c r="C16" s="67"/>
      <c r="D16" s="31"/>
      <c r="E16" s="170"/>
      <c r="F16" s="67"/>
      <c r="G16" s="105"/>
    </row>
    <row r="17" spans="1:9" x14ac:dyDescent="0.25">
      <c r="A17" s="29" t="s">
        <v>62</v>
      </c>
      <c r="C17" s="54"/>
      <c r="D17" s="31"/>
      <c r="E17" s="179"/>
      <c r="F17" s="54"/>
      <c r="G17" s="176"/>
    </row>
    <row r="18" spans="1:9" x14ac:dyDescent="0.25">
      <c r="A18" s="27" t="s">
        <v>63</v>
      </c>
      <c r="C18" s="67">
        <v>1609</v>
      </c>
      <c r="D18" s="214">
        <v>1675.56</v>
      </c>
      <c r="E18" s="170">
        <v>1700</v>
      </c>
      <c r="F18" s="67">
        <v>1193.76</v>
      </c>
      <c r="G18" s="41">
        <v>1755</v>
      </c>
    </row>
    <row r="19" spans="1:9" x14ac:dyDescent="0.25">
      <c r="A19" s="27" t="s">
        <v>64</v>
      </c>
      <c r="C19" s="67">
        <v>28219</v>
      </c>
      <c r="D19" s="214">
        <v>18616.54</v>
      </c>
      <c r="E19" s="170">
        <v>18905</v>
      </c>
      <c r="F19" s="67">
        <v>13263.95</v>
      </c>
      <c r="G19" s="32">
        <v>18110</v>
      </c>
    </row>
    <row r="20" spans="1:9" x14ac:dyDescent="0.25">
      <c r="A20" s="27" t="s">
        <v>65</v>
      </c>
      <c r="C20" s="67">
        <v>750</v>
      </c>
      <c r="D20" s="214">
        <v>500</v>
      </c>
      <c r="E20" s="170">
        <v>750</v>
      </c>
      <c r="F20" s="67">
        <v>462.26</v>
      </c>
      <c r="G20" s="42">
        <v>750</v>
      </c>
    </row>
    <row r="21" spans="1:9" x14ac:dyDescent="0.25">
      <c r="A21" s="27" t="s">
        <v>347</v>
      </c>
      <c r="C21" s="67">
        <v>100</v>
      </c>
      <c r="D21" s="214">
        <v>80.3</v>
      </c>
      <c r="E21" s="170">
        <v>100</v>
      </c>
      <c r="F21" s="67">
        <v>555.28</v>
      </c>
      <c r="G21" s="42">
        <v>100</v>
      </c>
    </row>
    <row r="22" spans="1:9" x14ac:dyDescent="0.25">
      <c r="A22" s="27" t="s">
        <v>67</v>
      </c>
      <c r="C22" s="67">
        <v>562</v>
      </c>
      <c r="D22" s="214">
        <v>4352.58</v>
      </c>
      <c r="E22" s="170">
        <v>2430</v>
      </c>
      <c r="F22" s="67">
        <v>1546.47</v>
      </c>
      <c r="G22" s="41">
        <v>2900</v>
      </c>
    </row>
    <row r="23" spans="1:9" x14ac:dyDescent="0.25">
      <c r="A23" s="27" t="s">
        <v>68</v>
      </c>
      <c r="C23" s="67">
        <v>6503</v>
      </c>
      <c r="D23" s="214">
        <v>6780.42</v>
      </c>
      <c r="E23" s="170">
        <v>7180</v>
      </c>
      <c r="F23" s="67">
        <v>5391.18</v>
      </c>
      <c r="G23" s="41">
        <v>7435</v>
      </c>
    </row>
    <row r="24" spans="1:9" x14ac:dyDescent="0.25">
      <c r="A24" s="27" t="s">
        <v>70</v>
      </c>
      <c r="C24" s="67">
        <v>8151</v>
      </c>
      <c r="D24" s="214">
        <v>7673.33</v>
      </c>
      <c r="E24" s="170">
        <v>8395</v>
      </c>
      <c r="F24" s="67">
        <v>5895.69</v>
      </c>
      <c r="G24" s="41">
        <v>8695</v>
      </c>
    </row>
    <row r="25" spans="1:9" x14ac:dyDescent="0.25">
      <c r="B25" s="51" t="s">
        <v>234</v>
      </c>
      <c r="C25" s="38">
        <f t="shared" ref="C25" si="3">SUM(C18:C24)</f>
        <v>45894</v>
      </c>
      <c r="D25" s="38">
        <f t="shared" ref="D25:F25" si="4">SUM(D18:D24)</f>
        <v>39678.730000000003</v>
      </c>
      <c r="E25" s="38">
        <f>SUM(E18:E24)</f>
        <v>39460</v>
      </c>
      <c r="F25" s="38">
        <f t="shared" si="4"/>
        <v>28308.59</v>
      </c>
      <c r="G25" s="38">
        <f>SUM(G18:G24)</f>
        <v>39745</v>
      </c>
      <c r="I25" s="292">
        <f>SUM(G25-E25)/E25</f>
        <v>7.2225038013177898E-3</v>
      </c>
    </row>
    <row r="26" spans="1:9" x14ac:dyDescent="0.25">
      <c r="A26" s="27"/>
      <c r="C26" s="67"/>
      <c r="D26" s="31"/>
      <c r="E26" s="170"/>
      <c r="F26" s="67"/>
      <c r="G26" s="105"/>
      <c r="I26" s="96"/>
    </row>
    <row r="27" spans="1:9" x14ac:dyDescent="0.25">
      <c r="A27" s="218" t="s">
        <v>72</v>
      </c>
      <c r="B27" s="218" t="s">
        <v>61</v>
      </c>
      <c r="C27" s="223">
        <f t="shared" ref="C27" si="5">SUM(C15+C25)</f>
        <v>145929</v>
      </c>
      <c r="D27" s="223">
        <f t="shared" ref="D27:F27" si="6">SUM(D15+D25)</f>
        <v>140184.42000000001</v>
      </c>
      <c r="E27" s="223">
        <f>SUM(E15+E25)</f>
        <v>141984</v>
      </c>
      <c r="F27" s="223">
        <f t="shared" si="6"/>
        <v>105321.04999999999</v>
      </c>
      <c r="G27" s="223">
        <f>SUM(G15+G25)</f>
        <v>145915</v>
      </c>
      <c r="H27" s="74"/>
      <c r="I27" s="293">
        <f>SUM(G27-E27)/E27</f>
        <v>2.7686218165427091E-2</v>
      </c>
    </row>
    <row r="28" spans="1:9" x14ac:dyDescent="0.25">
      <c r="B28" s="27"/>
      <c r="C28" s="67"/>
      <c r="D28" s="31"/>
      <c r="E28" s="170"/>
      <c r="F28" s="67"/>
      <c r="G28" s="105"/>
      <c r="I28" s="96"/>
    </row>
    <row r="29" spans="1:9" x14ac:dyDescent="0.25">
      <c r="A29" s="27" t="s">
        <v>348</v>
      </c>
      <c r="C29" s="54"/>
      <c r="D29" s="31"/>
      <c r="E29" s="179"/>
      <c r="F29" s="54"/>
      <c r="G29" s="176"/>
      <c r="I29" s="96"/>
    </row>
    <row r="30" spans="1:9" x14ac:dyDescent="0.25">
      <c r="A30" s="29" t="s">
        <v>160</v>
      </c>
      <c r="C30" s="54"/>
      <c r="D30" s="31"/>
      <c r="E30" s="179"/>
      <c r="F30" s="54"/>
      <c r="G30" s="176"/>
      <c r="I30" s="96"/>
    </row>
    <row r="31" spans="1:9" x14ac:dyDescent="0.25">
      <c r="A31" s="27" t="s">
        <v>161</v>
      </c>
      <c r="C31" s="67">
        <v>0</v>
      </c>
      <c r="D31" s="214">
        <v>805</v>
      </c>
      <c r="E31" s="170">
        <v>0</v>
      </c>
      <c r="F31" s="67">
        <v>0</v>
      </c>
      <c r="G31" s="105">
        <v>0</v>
      </c>
      <c r="I31" s="96"/>
    </row>
    <row r="32" spans="1:9" x14ac:dyDescent="0.25">
      <c r="B32" s="51" t="s">
        <v>160</v>
      </c>
      <c r="C32" s="38">
        <f t="shared" ref="C32" si="7">SUM(C31)</f>
        <v>0</v>
      </c>
      <c r="D32" s="38">
        <f t="shared" ref="D32:F32" si="8">SUM(D31)</f>
        <v>805</v>
      </c>
      <c r="E32" s="38">
        <f>SUM(E31)</f>
        <v>0</v>
      </c>
      <c r="F32" s="38">
        <f t="shared" si="8"/>
        <v>0</v>
      </c>
      <c r="G32" s="38">
        <f>SUM(G31)</f>
        <v>0</v>
      </c>
      <c r="I32" s="292">
        <v>0</v>
      </c>
    </row>
    <row r="33" spans="1:9" x14ac:dyDescent="0.25">
      <c r="B33" s="29"/>
      <c r="C33" s="67"/>
      <c r="D33" s="31"/>
      <c r="E33" s="170"/>
      <c r="F33" s="67"/>
      <c r="G33" s="170"/>
      <c r="I33" s="189"/>
    </row>
    <row r="35" spans="1:9" x14ac:dyDescent="0.25">
      <c r="A35" s="17" t="s">
        <v>43</v>
      </c>
      <c r="D35" s="18" t="s">
        <v>44</v>
      </c>
      <c r="E35" s="19"/>
      <c r="G35" s="19" t="s">
        <v>236</v>
      </c>
      <c r="H35" s="20"/>
    </row>
    <row r="36" spans="1:9" x14ac:dyDescent="0.25">
      <c r="A36" s="17"/>
      <c r="H36" s="20"/>
    </row>
    <row r="37" spans="1:9" x14ac:dyDescent="0.25">
      <c r="D37" s="21" t="s">
        <v>45</v>
      </c>
    </row>
    <row r="38" spans="1:9" x14ac:dyDescent="0.25">
      <c r="C38" s="88">
        <v>2016</v>
      </c>
      <c r="D38" s="88">
        <v>2016</v>
      </c>
      <c r="E38" s="227">
        <v>2017</v>
      </c>
      <c r="F38" s="88">
        <v>2017</v>
      </c>
      <c r="G38" s="90">
        <v>2018</v>
      </c>
      <c r="H38" s="93"/>
      <c r="I38" s="93" t="s">
        <v>46</v>
      </c>
    </row>
    <row r="39" spans="1:9" x14ac:dyDescent="0.25">
      <c r="C39" s="21" t="s">
        <v>47</v>
      </c>
      <c r="D39" s="21" t="s">
        <v>48</v>
      </c>
      <c r="E39" s="124" t="s">
        <v>47</v>
      </c>
      <c r="F39" s="94" t="s">
        <v>452</v>
      </c>
      <c r="G39" s="95" t="s">
        <v>414</v>
      </c>
      <c r="H39" s="93"/>
      <c r="I39" s="124" t="s">
        <v>180</v>
      </c>
    </row>
    <row r="40" spans="1:9" x14ac:dyDescent="0.25">
      <c r="A40" s="27" t="s">
        <v>349</v>
      </c>
      <c r="E40" s="56"/>
      <c r="G40" s="28"/>
    </row>
    <row r="41" spans="1:9" x14ac:dyDescent="0.25">
      <c r="A41" s="29" t="s">
        <v>196</v>
      </c>
      <c r="C41" s="54"/>
      <c r="D41" s="31"/>
      <c r="E41" s="179"/>
      <c r="F41" s="54"/>
      <c r="G41" s="176"/>
      <c r="I41" s="96"/>
    </row>
    <row r="42" spans="1:9" x14ac:dyDescent="0.25">
      <c r="A42" s="27" t="s">
        <v>77</v>
      </c>
      <c r="C42" s="67">
        <v>450</v>
      </c>
      <c r="D42" s="214">
        <v>161.28</v>
      </c>
      <c r="E42" s="170">
        <v>450</v>
      </c>
      <c r="F42" s="67">
        <v>139.97</v>
      </c>
      <c r="G42" s="42">
        <v>450</v>
      </c>
      <c r="I42" s="96"/>
    </row>
    <row r="43" spans="1:9" x14ac:dyDescent="0.25">
      <c r="A43" s="27" t="s">
        <v>78</v>
      </c>
      <c r="C43" s="67">
        <v>300</v>
      </c>
      <c r="D43" s="214">
        <v>0</v>
      </c>
      <c r="E43" s="170">
        <v>300</v>
      </c>
      <c r="F43" s="67">
        <v>0</v>
      </c>
      <c r="G43" s="42">
        <v>300</v>
      </c>
      <c r="I43" s="96"/>
    </row>
    <row r="44" spans="1:9" x14ac:dyDescent="0.25">
      <c r="B44" s="51" t="s">
        <v>196</v>
      </c>
      <c r="C44" s="38">
        <f>SUM(C42:C43)</f>
        <v>750</v>
      </c>
      <c r="D44" s="38">
        <f>SUM(D42:D43)</f>
        <v>161.28</v>
      </c>
      <c r="E44" s="38">
        <f>SUM(E42:E43)</f>
        <v>750</v>
      </c>
      <c r="F44" s="38">
        <f>SUM(F42:F43)</f>
        <v>139.97</v>
      </c>
      <c r="G44" s="38">
        <f>SUM(G42:G43)</f>
        <v>750</v>
      </c>
      <c r="I44" s="292">
        <f>SUM(G44-E44)/E44</f>
        <v>0</v>
      </c>
    </row>
    <row r="45" spans="1:9" x14ac:dyDescent="0.25">
      <c r="A45" s="27"/>
      <c r="E45" s="56"/>
      <c r="G45" s="28"/>
    </row>
    <row r="46" spans="1:9" x14ac:dyDescent="0.25">
      <c r="A46" s="29" t="s">
        <v>84</v>
      </c>
      <c r="C46" s="54"/>
      <c r="D46" s="31"/>
      <c r="E46" s="179"/>
      <c r="F46" s="54"/>
      <c r="G46" s="176"/>
      <c r="I46" s="96"/>
    </row>
    <row r="47" spans="1:9" x14ac:dyDescent="0.25">
      <c r="A47" s="27" t="s">
        <v>86</v>
      </c>
      <c r="C47" s="67">
        <v>1500</v>
      </c>
      <c r="D47" s="214">
        <v>1357.94</v>
      </c>
      <c r="E47" s="170">
        <v>1800</v>
      </c>
      <c r="F47" s="67">
        <v>995.91</v>
      </c>
      <c r="G47" s="105">
        <v>1800</v>
      </c>
      <c r="I47" s="96"/>
    </row>
    <row r="48" spans="1:9" x14ac:dyDescent="0.25">
      <c r="B48" s="51" t="s">
        <v>84</v>
      </c>
      <c r="C48" s="38">
        <f>SUM(C47)</f>
        <v>1500</v>
      </c>
      <c r="D48" s="38">
        <f>SUM(D47)</f>
        <v>1357.94</v>
      </c>
      <c r="E48" s="38">
        <f>SUM(E47)</f>
        <v>1800</v>
      </c>
      <c r="F48" s="38">
        <f>SUM(F47)</f>
        <v>995.91</v>
      </c>
      <c r="G48" s="38">
        <f>SUM(G47)</f>
        <v>1800</v>
      </c>
      <c r="I48" s="292">
        <f>SUM(G48-E48)/E48</f>
        <v>0</v>
      </c>
    </row>
    <row r="49" spans="1:9" x14ac:dyDescent="0.25">
      <c r="B49" s="29"/>
      <c r="C49" s="67"/>
      <c r="D49" s="214"/>
      <c r="E49" s="170"/>
      <c r="F49" s="67"/>
      <c r="G49" s="105"/>
      <c r="I49" s="190"/>
    </row>
    <row r="50" spans="1:9" x14ac:dyDescent="0.25">
      <c r="A50" s="29" t="s">
        <v>90</v>
      </c>
      <c r="C50" s="54"/>
      <c r="D50" s="214"/>
      <c r="E50" s="179"/>
      <c r="F50" s="54"/>
      <c r="G50" s="176"/>
      <c r="I50" s="96"/>
    </row>
    <row r="51" spans="1:9" x14ac:dyDescent="0.25">
      <c r="A51" s="27" t="s">
        <v>92</v>
      </c>
      <c r="C51" s="67">
        <v>400</v>
      </c>
      <c r="D51" s="214">
        <v>1127.0999999999999</v>
      </c>
      <c r="E51" s="170">
        <v>400</v>
      </c>
      <c r="F51" s="67">
        <v>1027.77</v>
      </c>
      <c r="G51" s="105">
        <v>1200</v>
      </c>
      <c r="I51" s="96"/>
    </row>
    <row r="52" spans="1:9" x14ac:dyDescent="0.25">
      <c r="B52" s="51" t="s">
        <v>170</v>
      </c>
      <c r="C52" s="38">
        <f>SUM(C51)</f>
        <v>400</v>
      </c>
      <c r="D52" s="38">
        <f>SUM(D51)</f>
        <v>1127.0999999999999</v>
      </c>
      <c r="E52" s="38">
        <f>SUM(E51)</f>
        <v>400</v>
      </c>
      <c r="F52" s="38">
        <f>SUM(F51)</f>
        <v>1027.77</v>
      </c>
      <c r="G52" s="38">
        <f>SUM(G51)</f>
        <v>1200</v>
      </c>
      <c r="I52" s="292">
        <f>SUM(G52-E52)/E52</f>
        <v>2</v>
      </c>
    </row>
    <row r="53" spans="1:9" x14ac:dyDescent="0.25">
      <c r="A53" s="27"/>
      <c r="D53" s="214"/>
      <c r="E53" s="56"/>
      <c r="G53" s="28"/>
    </row>
    <row r="54" spans="1:9" x14ac:dyDescent="0.25">
      <c r="A54" s="29" t="s">
        <v>94</v>
      </c>
      <c r="D54" s="214"/>
      <c r="E54" s="56"/>
      <c r="G54" s="28"/>
    </row>
    <row r="55" spans="1:9" x14ac:dyDescent="0.25">
      <c r="A55" s="27" t="s">
        <v>95</v>
      </c>
      <c r="C55" s="34">
        <v>400</v>
      </c>
      <c r="D55" s="214">
        <v>313</v>
      </c>
      <c r="E55" s="53">
        <v>400</v>
      </c>
      <c r="F55" s="34">
        <v>354</v>
      </c>
      <c r="G55" s="42">
        <v>400</v>
      </c>
    </row>
    <row r="56" spans="1:9" x14ac:dyDescent="0.25">
      <c r="A56" s="27" t="s">
        <v>97</v>
      </c>
      <c r="C56" s="34">
        <v>600</v>
      </c>
      <c r="D56" s="214">
        <v>732</v>
      </c>
      <c r="E56" s="53">
        <v>750</v>
      </c>
      <c r="F56" s="34">
        <v>451.7</v>
      </c>
      <c r="G56" s="42">
        <v>900</v>
      </c>
    </row>
    <row r="57" spans="1:9" x14ac:dyDescent="0.25">
      <c r="A57" s="27" t="s">
        <v>98</v>
      </c>
      <c r="C57" s="34">
        <v>200</v>
      </c>
      <c r="D57" s="214">
        <v>0</v>
      </c>
      <c r="E57" s="53">
        <v>200</v>
      </c>
      <c r="F57" s="33">
        <v>314.51</v>
      </c>
      <c r="G57" s="42">
        <v>200</v>
      </c>
    </row>
    <row r="58" spans="1:9" x14ac:dyDescent="0.25">
      <c r="B58" s="51" t="s">
        <v>99</v>
      </c>
      <c r="C58" s="44">
        <f t="shared" ref="C58" si="9">SUM(C55:C57)</f>
        <v>1200</v>
      </c>
      <c r="D58" s="38">
        <f t="shared" ref="D58:F58" si="10">SUM(D55:D57)</f>
        <v>1045</v>
      </c>
      <c r="E58" s="44">
        <f>SUM(E55:E57)</f>
        <v>1350</v>
      </c>
      <c r="F58" s="44">
        <f t="shared" si="10"/>
        <v>1120.21</v>
      </c>
      <c r="G58" s="44">
        <f>SUM(G55:G57)</f>
        <v>1500</v>
      </c>
      <c r="I58" s="292">
        <f>SUM(G58-E58)/E58</f>
        <v>0.1111111111111111</v>
      </c>
    </row>
    <row r="59" spans="1:9" x14ac:dyDescent="0.25">
      <c r="B59" s="27"/>
      <c r="D59" s="214"/>
      <c r="E59" s="56"/>
      <c r="G59" s="28"/>
      <c r="I59" s="96"/>
    </row>
    <row r="60" spans="1:9" x14ac:dyDescent="0.25">
      <c r="A60" s="29" t="s">
        <v>102</v>
      </c>
      <c r="D60" s="214"/>
      <c r="E60" s="56"/>
      <c r="G60" s="28"/>
      <c r="I60" s="96"/>
    </row>
    <row r="61" spans="1:9" x14ac:dyDescent="0.25">
      <c r="A61" s="27" t="s">
        <v>103</v>
      </c>
      <c r="C61" s="34">
        <v>300</v>
      </c>
      <c r="D61" s="214">
        <v>314</v>
      </c>
      <c r="E61" s="53">
        <v>300</v>
      </c>
      <c r="F61" s="34">
        <v>390</v>
      </c>
      <c r="G61" s="42">
        <v>400</v>
      </c>
      <c r="I61" s="96"/>
    </row>
    <row r="62" spans="1:9" x14ac:dyDescent="0.25">
      <c r="B62" s="51" t="s">
        <v>105</v>
      </c>
      <c r="C62" s="52">
        <f t="shared" ref="C62" si="11">SUM(C61)</f>
        <v>300</v>
      </c>
      <c r="D62" s="38">
        <f t="shared" ref="D62:F62" si="12">SUM(D61)</f>
        <v>314</v>
      </c>
      <c r="E62" s="52">
        <f>SUM(E61)</f>
        <v>300</v>
      </c>
      <c r="F62" s="52">
        <f t="shared" si="12"/>
        <v>390</v>
      </c>
      <c r="G62" s="52">
        <f>SUM(G61)</f>
        <v>400</v>
      </c>
      <c r="I62" s="292">
        <f>SUM(G62-E62)/E62</f>
        <v>0.33333333333333331</v>
      </c>
    </row>
    <row r="63" spans="1:9" x14ac:dyDescent="0.25">
      <c r="B63" s="27"/>
      <c r="D63" s="214"/>
      <c r="E63" s="56"/>
      <c r="G63" s="28"/>
      <c r="I63" s="96"/>
    </row>
    <row r="64" spans="1:9" x14ac:dyDescent="0.25">
      <c r="A64" s="219" t="s">
        <v>106</v>
      </c>
      <c r="B64" s="218" t="s">
        <v>107</v>
      </c>
      <c r="C64" s="221">
        <f>SUM(C32,C44,C48,C52,C58,C62)</f>
        <v>4150</v>
      </c>
      <c r="D64" s="223">
        <f>SUM(D32,D44,D48,D52,D58,D62)</f>
        <v>4810.32</v>
      </c>
      <c r="E64" s="221">
        <f>SUM(E32,E44,E48,E52,E58,E62)</f>
        <v>4600</v>
      </c>
      <c r="F64" s="221">
        <f>SUM(F32,F44,F48,F52,F58,F62)</f>
        <v>3673.8599999999997</v>
      </c>
      <c r="G64" s="221">
        <f>SUM(G32,G44,G48,G52,G58,G62)</f>
        <v>5650</v>
      </c>
      <c r="H64" s="219"/>
      <c r="I64" s="293">
        <f>SUM(G64-E64)/E64</f>
        <v>0.22826086956521738</v>
      </c>
    </row>
    <row r="65" spans="1:9" x14ac:dyDescent="0.25">
      <c r="A65" s="40"/>
      <c r="B65" s="29"/>
      <c r="C65" s="61"/>
      <c r="D65" s="214"/>
      <c r="E65" s="118"/>
      <c r="F65" s="61"/>
      <c r="G65" s="118"/>
      <c r="H65" s="40"/>
      <c r="I65" s="191"/>
    </row>
    <row r="69" spans="1:9" x14ac:dyDescent="0.25">
      <c r="A69" s="17" t="s">
        <v>43</v>
      </c>
      <c r="D69" s="18" t="s">
        <v>44</v>
      </c>
      <c r="E69" s="19"/>
      <c r="G69" s="19" t="s">
        <v>239</v>
      </c>
      <c r="H69" s="20"/>
    </row>
    <row r="70" spans="1:9" x14ac:dyDescent="0.25">
      <c r="A70" s="17"/>
      <c r="H70" s="20"/>
    </row>
    <row r="71" spans="1:9" x14ac:dyDescent="0.25">
      <c r="D71" s="21" t="s">
        <v>45</v>
      </c>
    </row>
    <row r="72" spans="1:9" x14ac:dyDescent="0.25">
      <c r="C72" s="88">
        <v>2016</v>
      </c>
      <c r="D72" s="88">
        <v>2016</v>
      </c>
      <c r="E72" s="227">
        <v>2017</v>
      </c>
      <c r="F72" s="88">
        <v>2017</v>
      </c>
      <c r="G72" s="90">
        <v>2018</v>
      </c>
      <c r="H72" s="93"/>
      <c r="I72" s="93" t="s">
        <v>46</v>
      </c>
    </row>
    <row r="73" spans="1:9" x14ac:dyDescent="0.25">
      <c r="C73" s="21" t="s">
        <v>47</v>
      </c>
      <c r="D73" s="21" t="s">
        <v>48</v>
      </c>
      <c r="E73" s="124" t="s">
        <v>47</v>
      </c>
      <c r="F73" s="94" t="s">
        <v>452</v>
      </c>
      <c r="G73" s="95" t="s">
        <v>414</v>
      </c>
      <c r="H73" s="93"/>
      <c r="I73" s="124" t="s">
        <v>180</v>
      </c>
    </row>
    <row r="74" spans="1:9" x14ac:dyDescent="0.25">
      <c r="A74" s="27" t="s">
        <v>350</v>
      </c>
      <c r="D74" s="214"/>
      <c r="E74" s="56"/>
      <c r="G74" s="28"/>
      <c r="I74" s="96"/>
    </row>
    <row r="75" spans="1:9" x14ac:dyDescent="0.25">
      <c r="A75" s="29" t="s">
        <v>112</v>
      </c>
      <c r="D75" s="214"/>
      <c r="E75" s="56"/>
      <c r="G75" s="28"/>
      <c r="I75" s="96"/>
    </row>
    <row r="76" spans="1:9" x14ac:dyDescent="0.25">
      <c r="A76" s="27" t="s">
        <v>113</v>
      </c>
      <c r="C76" s="34">
        <v>300</v>
      </c>
      <c r="D76" s="214">
        <v>3160.57</v>
      </c>
      <c r="E76" s="53">
        <v>300</v>
      </c>
      <c r="F76" s="34">
        <v>0</v>
      </c>
      <c r="G76" s="42">
        <v>300</v>
      </c>
      <c r="I76" s="96"/>
    </row>
    <row r="77" spans="1:9" x14ac:dyDescent="0.25">
      <c r="A77" s="27" t="s">
        <v>114</v>
      </c>
      <c r="C77" s="34">
        <v>800</v>
      </c>
      <c r="D77" s="214">
        <v>485.21</v>
      </c>
      <c r="E77" s="53">
        <v>800</v>
      </c>
      <c r="F77" s="34">
        <v>576.44000000000005</v>
      </c>
      <c r="G77" s="41">
        <v>1000</v>
      </c>
      <c r="I77" s="96"/>
    </row>
    <row r="78" spans="1:9" x14ac:dyDescent="0.25">
      <c r="A78" s="27" t="s">
        <v>116</v>
      </c>
      <c r="C78" s="34">
        <v>400</v>
      </c>
      <c r="D78" s="214">
        <v>41.29</v>
      </c>
      <c r="E78" s="53">
        <v>200</v>
      </c>
      <c r="F78" s="33">
        <v>200</v>
      </c>
      <c r="G78" s="42">
        <v>0</v>
      </c>
      <c r="I78" s="96"/>
    </row>
    <row r="79" spans="1:9" x14ac:dyDescent="0.25">
      <c r="B79" s="51" t="s">
        <v>112</v>
      </c>
      <c r="C79" s="44">
        <f t="shared" ref="C79" si="13">SUM(C76:C78)</f>
        <v>1500</v>
      </c>
      <c r="D79" s="38">
        <f t="shared" ref="D79:F79" si="14">SUM(D76:D78)</f>
        <v>3687.07</v>
      </c>
      <c r="E79" s="44">
        <f>SUM(E76:E78)</f>
        <v>1300</v>
      </c>
      <c r="F79" s="44">
        <f t="shared" si="14"/>
        <v>776.44</v>
      </c>
      <c r="G79" s="44">
        <f>SUM(G76:G78)</f>
        <v>1300</v>
      </c>
      <c r="I79" s="292">
        <f>SUM(G79-E79)/E79</f>
        <v>0</v>
      </c>
    </row>
    <row r="80" spans="1:9" x14ac:dyDescent="0.25">
      <c r="A80" s="27"/>
      <c r="E80" s="56"/>
      <c r="G80" s="28"/>
    </row>
    <row r="81" spans="1:9" x14ac:dyDescent="0.25">
      <c r="A81" s="29" t="s">
        <v>117</v>
      </c>
      <c r="E81" s="56"/>
      <c r="G81" s="28"/>
    </row>
    <row r="82" spans="1:9" x14ac:dyDescent="0.25">
      <c r="A82" s="27" t="s">
        <v>118</v>
      </c>
      <c r="C82" s="34">
        <v>300</v>
      </c>
      <c r="D82" s="214">
        <v>0</v>
      </c>
      <c r="E82" s="53">
        <v>300</v>
      </c>
      <c r="F82" s="33">
        <v>95.96</v>
      </c>
      <c r="G82" s="42">
        <v>200</v>
      </c>
    </row>
    <row r="83" spans="1:9" x14ac:dyDescent="0.25">
      <c r="B83" s="51" t="s">
        <v>351</v>
      </c>
      <c r="C83" s="52">
        <f t="shared" ref="C83" si="15">SUM(C82)</f>
        <v>300</v>
      </c>
      <c r="D83" s="38">
        <f t="shared" ref="D83:F83" si="16">SUM(D82)</f>
        <v>0</v>
      </c>
      <c r="E83" s="52">
        <f>SUM(E82)</f>
        <v>300</v>
      </c>
      <c r="F83" s="52">
        <f t="shared" si="16"/>
        <v>95.96</v>
      </c>
      <c r="G83" s="52">
        <f>SUM(G82)</f>
        <v>200</v>
      </c>
      <c r="I83" s="294">
        <f>SUM(G83-E83)/E83</f>
        <v>-0.33333333333333331</v>
      </c>
    </row>
    <row r="84" spans="1:9" x14ac:dyDescent="0.25">
      <c r="B84" s="27"/>
      <c r="D84" s="214"/>
      <c r="E84" s="56"/>
      <c r="G84" s="28"/>
      <c r="I84" s="96"/>
    </row>
    <row r="85" spans="1:9" x14ac:dyDescent="0.25">
      <c r="A85" s="29" t="s">
        <v>120</v>
      </c>
      <c r="D85" s="214"/>
      <c r="E85" s="56"/>
      <c r="G85" s="28"/>
      <c r="I85" s="96"/>
    </row>
    <row r="86" spans="1:9" x14ac:dyDescent="0.25">
      <c r="A86" s="27" t="s">
        <v>121</v>
      </c>
      <c r="C86" s="34">
        <v>300</v>
      </c>
      <c r="D86" s="214">
        <v>315.54000000000002</v>
      </c>
      <c r="E86" s="53">
        <v>350</v>
      </c>
      <c r="F86" s="34">
        <v>318.87</v>
      </c>
      <c r="G86" s="42">
        <v>500</v>
      </c>
      <c r="I86" s="96"/>
    </row>
    <row r="87" spans="1:9" x14ac:dyDescent="0.25">
      <c r="A87" s="27" t="s">
        <v>175</v>
      </c>
      <c r="C87" s="34">
        <v>100</v>
      </c>
      <c r="D87" s="214">
        <v>0</v>
      </c>
      <c r="E87" s="53">
        <v>100</v>
      </c>
      <c r="F87" s="33">
        <v>0</v>
      </c>
      <c r="G87" s="42">
        <v>100</v>
      </c>
      <c r="I87" s="96"/>
    </row>
    <row r="88" spans="1:9" x14ac:dyDescent="0.25">
      <c r="B88" s="51" t="s">
        <v>123</v>
      </c>
      <c r="C88" s="52">
        <f t="shared" ref="C88" si="17">SUM(C86:C87)</f>
        <v>400</v>
      </c>
      <c r="D88" s="38">
        <f t="shared" ref="D88:F88" si="18">SUM(D86:D87)</f>
        <v>315.54000000000002</v>
      </c>
      <c r="E88" s="52">
        <f>SUM(E86:E87)</f>
        <v>450</v>
      </c>
      <c r="F88" s="52">
        <f t="shared" si="18"/>
        <v>318.87</v>
      </c>
      <c r="G88" s="52">
        <f>SUM(G86:G87)</f>
        <v>600</v>
      </c>
      <c r="I88" s="292">
        <f>SUM(G88-E88)/E88</f>
        <v>0.33333333333333331</v>
      </c>
    </row>
    <row r="89" spans="1:9" x14ac:dyDescent="0.25">
      <c r="B89" s="27"/>
      <c r="D89" s="214"/>
      <c r="E89" s="56"/>
      <c r="G89" s="28"/>
      <c r="I89" s="96"/>
    </row>
    <row r="90" spans="1:9" x14ac:dyDescent="0.25">
      <c r="A90" s="218" t="s">
        <v>124</v>
      </c>
      <c r="B90" s="218" t="s">
        <v>125</v>
      </c>
      <c r="C90" s="222">
        <f>SUM(C79,C83,C88)</f>
        <v>2200</v>
      </c>
      <c r="D90" s="223">
        <f>SUM(D79,D83,D88)</f>
        <v>4002.61</v>
      </c>
      <c r="E90" s="222">
        <f>SUM(E79,E83,E88)</f>
        <v>2050</v>
      </c>
      <c r="F90" s="222">
        <f>SUM(F79,F83,F88)</f>
        <v>1191.27</v>
      </c>
      <c r="G90" s="222">
        <f>SUM(G79,G83,G88)</f>
        <v>2100</v>
      </c>
      <c r="H90" s="219"/>
      <c r="I90" s="293">
        <f>SUM(G90-E90)/E90</f>
        <v>2.4390243902439025E-2</v>
      </c>
    </row>
    <row r="91" spans="1:9" x14ac:dyDescent="0.25">
      <c r="B91" s="27"/>
      <c r="C91" s="36"/>
      <c r="D91" s="31"/>
      <c r="E91" s="36"/>
      <c r="F91" s="34"/>
      <c r="G91" s="36"/>
      <c r="I91" s="96"/>
    </row>
    <row r="92" spans="1:9" x14ac:dyDescent="0.25">
      <c r="B92" s="121" t="s">
        <v>134</v>
      </c>
      <c r="C92" s="132">
        <f>SUM(C27,C64,C90)</f>
        <v>152279</v>
      </c>
      <c r="D92" s="174">
        <f>SUM(D27,D64,D90)</f>
        <v>148997.35</v>
      </c>
      <c r="E92" s="132">
        <f>SUM(E27,E64,E90)</f>
        <v>148634</v>
      </c>
      <c r="F92" s="132">
        <f>SUM(F27,F64,F90)</f>
        <v>110186.18</v>
      </c>
      <c r="G92" s="132">
        <f>SUM(G27,G64,G90)</f>
        <v>153665</v>
      </c>
      <c r="H92" s="81"/>
      <c r="I92" s="295">
        <f>SUM(G92-E92)/E92</f>
        <v>3.3848244681566803E-2</v>
      </c>
    </row>
    <row r="94" spans="1:9" x14ac:dyDescent="0.25">
      <c r="A94" s="40" t="s">
        <v>231</v>
      </c>
    </row>
    <row r="96" spans="1:9" x14ac:dyDescent="0.25">
      <c r="A96" s="75" t="s">
        <v>72</v>
      </c>
      <c r="B96" s="75" t="s">
        <v>135</v>
      </c>
      <c r="C96" s="77">
        <f>G27</f>
        <v>145915</v>
      </c>
      <c r="D96" s="74"/>
      <c r="E96" s="74"/>
      <c r="F96" s="74"/>
      <c r="G96" s="74"/>
      <c r="H96" s="74"/>
      <c r="I96" s="74"/>
    </row>
    <row r="97" spans="1:9" x14ac:dyDescent="0.25">
      <c r="A97" s="75" t="s">
        <v>106</v>
      </c>
      <c r="B97" s="75" t="s">
        <v>136</v>
      </c>
      <c r="C97" s="216">
        <f>G64</f>
        <v>5650</v>
      </c>
      <c r="D97" s="74"/>
      <c r="E97" s="74"/>
      <c r="F97" s="74"/>
      <c r="G97" s="74"/>
      <c r="H97" s="74"/>
      <c r="I97" s="74"/>
    </row>
    <row r="98" spans="1:9" x14ac:dyDescent="0.25">
      <c r="A98" s="75" t="s">
        <v>124</v>
      </c>
      <c r="B98" s="75" t="s">
        <v>137</v>
      </c>
      <c r="C98" s="217">
        <f>G90</f>
        <v>2100</v>
      </c>
      <c r="D98" s="74"/>
      <c r="E98" s="74"/>
      <c r="F98" s="74"/>
      <c r="G98" s="74"/>
      <c r="H98" s="74"/>
      <c r="I98" s="74"/>
    </row>
    <row r="99" spans="1:9" x14ac:dyDescent="0.25">
      <c r="A99" s="75" t="s">
        <v>132</v>
      </c>
      <c r="B99" s="75" t="s">
        <v>138</v>
      </c>
      <c r="C99" s="256">
        <v>0</v>
      </c>
      <c r="D99" s="74"/>
      <c r="E99" s="74"/>
      <c r="F99" s="74"/>
      <c r="G99" s="74"/>
      <c r="H99" s="74"/>
      <c r="I99" s="74"/>
    </row>
    <row r="100" spans="1:9" x14ac:dyDescent="0.25">
      <c r="A100" s="75"/>
      <c r="B100" s="75"/>
      <c r="C100" s="74"/>
      <c r="D100" s="74"/>
      <c r="E100" s="74"/>
      <c r="F100" s="74"/>
      <c r="G100" s="74"/>
      <c r="H100" s="74"/>
      <c r="I100" s="74"/>
    </row>
    <row r="101" spans="1:9" x14ac:dyDescent="0.25">
      <c r="A101" s="74"/>
      <c r="B101" s="75" t="s">
        <v>139</v>
      </c>
      <c r="C101" s="77">
        <f>SUM(C96:C100)</f>
        <v>153665</v>
      </c>
      <c r="D101" s="74" t="s">
        <v>420</v>
      </c>
      <c r="E101" s="144"/>
      <c r="F101" s="74"/>
      <c r="G101" s="144">
        <f>SUM(G92-E92)</f>
        <v>5031</v>
      </c>
      <c r="H101" s="74"/>
      <c r="I101" s="74"/>
    </row>
  </sheetData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workbookViewId="0">
      <selection sqref="A1:J1048576"/>
    </sheetView>
  </sheetViews>
  <sheetFormatPr defaultRowHeight="15" x14ac:dyDescent="0.25"/>
  <cols>
    <col min="1" max="1" width="2.5703125" customWidth="1"/>
    <col min="2" max="2" width="14.85546875" customWidth="1"/>
    <col min="3" max="3" width="17.140625" customWidth="1"/>
    <col min="4" max="5" width="13.140625" customWidth="1"/>
    <col min="6" max="6" width="12.7109375" customWidth="1"/>
    <col min="7" max="7" width="13.140625" customWidth="1"/>
    <col min="8" max="8" width="13" customWidth="1"/>
    <col min="9" max="9" width="2.85546875" customWidth="1"/>
    <col min="10" max="10" width="11.5703125" customWidth="1"/>
    <col min="11" max="11" width="3.85546875" customWidth="1"/>
    <col min="12" max="12" width="14.85546875" customWidth="1"/>
    <col min="13" max="13" width="17.140625" customWidth="1"/>
    <col min="14" max="18" width="12.7109375" customWidth="1"/>
    <col min="19" max="19" width="2.85546875" customWidth="1"/>
    <col min="20" max="20" width="11.5703125" customWidth="1"/>
  </cols>
  <sheetData>
    <row r="1" spans="1:20" x14ac:dyDescent="0.25">
      <c r="A1" s="17" t="s">
        <v>43</v>
      </c>
      <c r="E1" s="146" t="s">
        <v>44</v>
      </c>
      <c r="H1" s="19" t="s">
        <v>142</v>
      </c>
      <c r="I1" s="20"/>
      <c r="L1" s="17" t="s">
        <v>43</v>
      </c>
      <c r="P1" s="18" t="s">
        <v>44</v>
      </c>
      <c r="T1" s="20"/>
    </row>
    <row r="2" spans="1:20" x14ac:dyDescent="0.25">
      <c r="A2" s="17"/>
      <c r="B2" s="244">
        <f ca="1">TODAY()</f>
        <v>43955</v>
      </c>
      <c r="I2" s="20"/>
      <c r="L2" s="17"/>
      <c r="T2" s="20"/>
    </row>
    <row r="3" spans="1:20" x14ac:dyDescent="0.25">
      <c r="E3" s="148" t="s">
        <v>45</v>
      </c>
      <c r="P3" s="21" t="s">
        <v>140</v>
      </c>
    </row>
    <row r="4" spans="1:20" x14ac:dyDescent="0.25">
      <c r="D4" s="88">
        <v>2016</v>
      </c>
      <c r="E4" s="88">
        <v>2016</v>
      </c>
      <c r="F4" s="227">
        <v>2017</v>
      </c>
      <c r="G4" s="88">
        <v>2017</v>
      </c>
      <c r="H4" s="90">
        <v>2018</v>
      </c>
      <c r="I4" s="93"/>
      <c r="J4" s="93" t="s">
        <v>46</v>
      </c>
      <c r="N4" s="88">
        <v>2016</v>
      </c>
      <c r="O4" s="88">
        <v>2016</v>
      </c>
      <c r="P4" s="88">
        <v>2017</v>
      </c>
      <c r="Q4" s="88">
        <v>2017</v>
      </c>
      <c r="R4" s="90">
        <v>2018</v>
      </c>
      <c r="S4" s="93"/>
      <c r="T4" s="93" t="s">
        <v>46</v>
      </c>
    </row>
    <row r="5" spans="1:20" x14ac:dyDescent="0.25">
      <c r="D5" s="21" t="s">
        <v>47</v>
      </c>
      <c r="E5" s="21" t="s">
        <v>48</v>
      </c>
      <c r="F5" s="124" t="s">
        <v>47</v>
      </c>
      <c r="G5" s="94" t="s">
        <v>452</v>
      </c>
      <c r="H5" s="95" t="s">
        <v>414</v>
      </c>
      <c r="I5" s="93"/>
      <c r="J5" s="124" t="s">
        <v>180</v>
      </c>
      <c r="N5" s="21" t="s">
        <v>47</v>
      </c>
      <c r="O5" s="21" t="s">
        <v>48</v>
      </c>
      <c r="P5" s="21" t="s">
        <v>47</v>
      </c>
      <c r="Q5" s="94" t="s">
        <v>452</v>
      </c>
      <c r="R5" s="95" t="s">
        <v>414</v>
      </c>
      <c r="S5" s="93"/>
      <c r="T5" s="124" t="s">
        <v>180</v>
      </c>
    </row>
    <row r="6" spans="1:20" x14ac:dyDescent="0.25">
      <c r="A6" s="27" t="s">
        <v>352</v>
      </c>
      <c r="F6" s="56"/>
      <c r="H6" s="28"/>
      <c r="L6" s="27" t="s">
        <v>353</v>
      </c>
      <c r="R6" s="28"/>
    </row>
    <row r="7" spans="1:20" x14ac:dyDescent="0.25">
      <c r="A7" s="29" t="s">
        <v>52</v>
      </c>
      <c r="F7" s="56"/>
      <c r="H7" s="28"/>
      <c r="L7" s="27" t="s">
        <v>354</v>
      </c>
      <c r="N7" s="33">
        <v>0</v>
      </c>
      <c r="O7" s="67">
        <v>21637.439999999999</v>
      </c>
      <c r="P7" s="67">
        <v>15300</v>
      </c>
      <c r="Q7" s="36">
        <v>10200</v>
      </c>
      <c r="R7" s="32">
        <v>15300</v>
      </c>
      <c r="T7" s="269">
        <f>SUM(R7-P7)/R7</f>
        <v>0</v>
      </c>
    </row>
    <row r="8" spans="1:20" x14ac:dyDescent="0.25">
      <c r="A8" s="27" t="s">
        <v>53</v>
      </c>
      <c r="D8" s="67">
        <v>54024</v>
      </c>
      <c r="E8" s="67">
        <v>54818.559999999998</v>
      </c>
      <c r="F8" s="170">
        <v>64334</v>
      </c>
      <c r="G8" s="67">
        <v>49488</v>
      </c>
      <c r="H8" s="32">
        <v>65300</v>
      </c>
      <c r="M8" s="27"/>
      <c r="N8" s="33"/>
      <c r="P8" s="33"/>
      <c r="Q8" s="36"/>
      <c r="R8" s="30"/>
    </row>
    <row r="9" spans="1:20" x14ac:dyDescent="0.25">
      <c r="A9" s="27" t="s">
        <v>307</v>
      </c>
      <c r="D9" s="67">
        <v>4400</v>
      </c>
      <c r="E9" s="67">
        <v>4160</v>
      </c>
      <c r="F9" s="170">
        <v>4500</v>
      </c>
      <c r="G9" s="67">
        <v>3120</v>
      </c>
      <c r="H9" s="41">
        <v>4500</v>
      </c>
      <c r="M9" s="121" t="s">
        <v>149</v>
      </c>
      <c r="N9" s="80">
        <f t="shared" ref="N9:Q9" si="0">SUM(N7)</f>
        <v>0</v>
      </c>
      <c r="O9" s="80">
        <f t="shared" si="0"/>
        <v>21637.439999999999</v>
      </c>
      <c r="P9" s="80">
        <f t="shared" si="0"/>
        <v>15300</v>
      </c>
      <c r="Q9" s="80">
        <f t="shared" si="0"/>
        <v>10200</v>
      </c>
      <c r="R9" s="80">
        <f>SUM(R7)</f>
        <v>15300</v>
      </c>
      <c r="S9" s="81"/>
      <c r="T9" s="312">
        <f>SUM(R9-P9)/R9</f>
        <v>0</v>
      </c>
    </row>
    <row r="10" spans="1:20" x14ac:dyDescent="0.25">
      <c r="A10" s="27" t="s">
        <v>152</v>
      </c>
      <c r="D10" s="67">
        <v>69703</v>
      </c>
      <c r="E10" s="67">
        <v>73706.559999999998</v>
      </c>
      <c r="F10" s="170">
        <v>84520</v>
      </c>
      <c r="G10" s="67">
        <v>64803.6</v>
      </c>
      <c r="H10" s="32">
        <v>89560</v>
      </c>
    </row>
    <row r="11" spans="1:20" x14ac:dyDescent="0.25">
      <c r="A11" s="27" t="s">
        <v>155</v>
      </c>
      <c r="D11" s="67">
        <v>1379</v>
      </c>
      <c r="E11" s="67">
        <v>0</v>
      </c>
      <c r="F11" s="170">
        <v>0</v>
      </c>
      <c r="G11" s="67"/>
      <c r="H11" s="105">
        <v>0</v>
      </c>
    </row>
    <row r="12" spans="1:20" x14ac:dyDescent="0.25">
      <c r="A12" s="27" t="s">
        <v>57</v>
      </c>
      <c r="D12" s="67">
        <v>6617</v>
      </c>
      <c r="E12" s="67">
        <v>6036.72</v>
      </c>
      <c r="F12" s="170">
        <v>0</v>
      </c>
      <c r="G12" s="67"/>
      <c r="H12" s="105">
        <v>0</v>
      </c>
    </row>
    <row r="13" spans="1:20" x14ac:dyDescent="0.25">
      <c r="A13" s="27" t="s">
        <v>58</v>
      </c>
      <c r="D13" s="67">
        <v>4632</v>
      </c>
      <c r="E13" s="67">
        <v>2188.16</v>
      </c>
      <c r="F13" s="170">
        <v>0</v>
      </c>
      <c r="G13" s="67"/>
      <c r="H13" s="105">
        <v>0</v>
      </c>
    </row>
    <row r="14" spans="1:20" x14ac:dyDescent="0.25">
      <c r="A14" s="27" t="s">
        <v>59</v>
      </c>
      <c r="D14" s="67">
        <v>6733</v>
      </c>
      <c r="E14" s="67">
        <v>7809.6</v>
      </c>
      <c r="F14" s="170">
        <v>0</v>
      </c>
      <c r="G14" s="67"/>
      <c r="H14" s="105">
        <v>0</v>
      </c>
    </row>
    <row r="15" spans="1:20" x14ac:dyDescent="0.25">
      <c r="A15" s="27" t="s">
        <v>60</v>
      </c>
      <c r="D15" s="67">
        <v>274</v>
      </c>
      <c r="E15" s="67">
        <v>0</v>
      </c>
      <c r="F15" s="170">
        <v>0</v>
      </c>
      <c r="G15" s="67"/>
      <c r="H15" s="105">
        <v>0</v>
      </c>
    </row>
    <row r="16" spans="1:20" x14ac:dyDescent="0.25">
      <c r="A16" s="27"/>
      <c r="C16" s="51" t="s">
        <v>52</v>
      </c>
      <c r="D16" s="38">
        <f t="shared" ref="D16:E16" si="1">SUM(D8:D15)</f>
        <v>147762</v>
      </c>
      <c r="E16" s="38">
        <f t="shared" si="1"/>
        <v>148719.6</v>
      </c>
      <c r="F16" s="38">
        <f>SUM(F8:F15)</f>
        <v>153354</v>
      </c>
      <c r="G16" s="38">
        <f t="shared" ref="G16" si="2">SUM(G8:G15)</f>
        <v>117411.6</v>
      </c>
      <c r="H16" s="38">
        <f>SUM(H8:H15)</f>
        <v>159360</v>
      </c>
      <c r="J16" s="269">
        <f>SUM(H16-F16)/F16</f>
        <v>3.9164286552682032E-2</v>
      </c>
    </row>
    <row r="17" spans="1:10" x14ac:dyDescent="0.25">
      <c r="A17" s="27"/>
      <c r="D17" s="67"/>
      <c r="E17" s="67"/>
      <c r="F17" s="170"/>
      <c r="G17" s="67"/>
      <c r="H17" s="105"/>
      <c r="J17" s="117"/>
    </row>
    <row r="18" spans="1:10" x14ac:dyDescent="0.25">
      <c r="A18" s="29" t="s">
        <v>62</v>
      </c>
      <c r="D18" s="54"/>
      <c r="E18" s="54"/>
      <c r="F18" s="179"/>
      <c r="G18" s="54"/>
      <c r="H18" s="176"/>
      <c r="J18" s="117"/>
    </row>
    <row r="19" spans="1:10" x14ac:dyDescent="0.25">
      <c r="A19" s="27" t="s">
        <v>63</v>
      </c>
      <c r="D19" s="67">
        <v>3835</v>
      </c>
      <c r="E19" s="67">
        <v>2475</v>
      </c>
      <c r="F19" s="170">
        <v>2500</v>
      </c>
      <c r="G19" s="67">
        <v>1785.6</v>
      </c>
      <c r="H19" s="41">
        <v>2620</v>
      </c>
      <c r="J19" s="117"/>
    </row>
    <row r="20" spans="1:10" x14ac:dyDescent="0.25">
      <c r="A20" s="27" t="s">
        <v>64</v>
      </c>
      <c r="D20" s="67">
        <v>43224</v>
      </c>
      <c r="E20" s="67">
        <v>57360.86</v>
      </c>
      <c r="F20" s="170">
        <v>53915</v>
      </c>
      <c r="G20" s="67">
        <v>45003.38</v>
      </c>
      <c r="H20" s="32">
        <v>61745</v>
      </c>
      <c r="J20" s="117"/>
    </row>
    <row r="21" spans="1:10" x14ac:dyDescent="0.25">
      <c r="A21" s="27" t="s">
        <v>65</v>
      </c>
      <c r="D21" s="67">
        <v>1000</v>
      </c>
      <c r="E21" s="67">
        <v>500</v>
      </c>
      <c r="F21" s="170">
        <v>750</v>
      </c>
      <c r="G21" s="67">
        <v>1737.74</v>
      </c>
      <c r="H21" s="41">
        <v>1200</v>
      </c>
      <c r="J21" s="117"/>
    </row>
    <row r="22" spans="1:10" x14ac:dyDescent="0.25">
      <c r="A22" s="27" t="s">
        <v>66</v>
      </c>
      <c r="D22" s="67">
        <v>100</v>
      </c>
      <c r="E22" s="67">
        <v>0</v>
      </c>
      <c r="F22" s="170">
        <v>100</v>
      </c>
      <c r="G22" s="67">
        <v>0</v>
      </c>
      <c r="H22" s="42">
        <v>100</v>
      </c>
      <c r="J22" s="117"/>
    </row>
    <row r="23" spans="1:10" x14ac:dyDescent="0.25">
      <c r="A23" s="27" t="s">
        <v>67</v>
      </c>
      <c r="D23" s="67">
        <v>828</v>
      </c>
      <c r="E23" s="67">
        <v>6424.33</v>
      </c>
      <c r="F23" s="170">
        <v>1245</v>
      </c>
      <c r="G23" s="67">
        <v>683.4</v>
      </c>
      <c r="H23" s="41">
        <v>1435</v>
      </c>
      <c r="J23" s="117"/>
    </row>
    <row r="24" spans="1:10" x14ac:dyDescent="0.25">
      <c r="A24" s="27" t="s">
        <v>68</v>
      </c>
      <c r="D24" s="67">
        <v>5199</v>
      </c>
      <c r="E24" s="67">
        <v>959.98</v>
      </c>
      <c r="F24" s="170">
        <v>2500</v>
      </c>
      <c r="G24" s="67">
        <v>1958.16</v>
      </c>
      <c r="H24" s="41">
        <v>2636</v>
      </c>
      <c r="J24" s="117"/>
    </row>
    <row r="25" spans="1:10" x14ac:dyDescent="0.25">
      <c r="A25" s="27" t="s">
        <v>69</v>
      </c>
      <c r="D25" s="67">
        <v>5641</v>
      </c>
      <c r="E25" s="67">
        <v>8897.4599999999991</v>
      </c>
      <c r="F25" s="170">
        <v>9695</v>
      </c>
      <c r="G25" s="67">
        <v>6239.22</v>
      </c>
      <c r="H25" s="32">
        <v>10316</v>
      </c>
      <c r="J25" s="117"/>
    </row>
    <row r="26" spans="1:10" x14ac:dyDescent="0.25">
      <c r="A26" s="27" t="s">
        <v>70</v>
      </c>
      <c r="D26" s="67">
        <v>11672</v>
      </c>
      <c r="E26" s="67">
        <v>9980.6299999999992</v>
      </c>
      <c r="F26" s="170">
        <v>11578</v>
      </c>
      <c r="G26" s="67">
        <v>8071.03</v>
      </c>
      <c r="H26" s="32">
        <v>12050</v>
      </c>
      <c r="J26" s="117"/>
    </row>
    <row r="27" spans="1:10" x14ac:dyDescent="0.25">
      <c r="C27" s="51" t="s">
        <v>234</v>
      </c>
      <c r="D27" s="38">
        <f t="shared" ref="D27:E27" si="3">SUM(D19:D26)</f>
        <v>71499</v>
      </c>
      <c r="E27" s="38">
        <f t="shared" si="3"/>
        <v>86598.260000000009</v>
      </c>
      <c r="F27" s="38">
        <f>SUM(F19:F26)</f>
        <v>82283</v>
      </c>
      <c r="G27" s="38">
        <f t="shared" ref="G27" si="4">SUM(G19:G26)</f>
        <v>65478.53</v>
      </c>
      <c r="H27" s="38">
        <f>SUM(H19:H26)</f>
        <v>92102</v>
      </c>
      <c r="J27" s="269">
        <f>SUM(H27-F27)/F27</f>
        <v>0.11933206130063317</v>
      </c>
    </row>
    <row r="28" spans="1:10" x14ac:dyDescent="0.25">
      <c r="C28" s="27"/>
      <c r="D28" s="54"/>
      <c r="E28" s="54"/>
      <c r="F28" s="179"/>
      <c r="G28" s="179"/>
      <c r="H28" s="179"/>
      <c r="J28" s="117"/>
    </row>
    <row r="29" spans="1:10" x14ac:dyDescent="0.25">
      <c r="A29" s="218" t="s">
        <v>72</v>
      </c>
      <c r="B29" s="219"/>
      <c r="C29" s="218" t="s">
        <v>61</v>
      </c>
      <c r="D29" s="223">
        <f t="shared" ref="D29:E29" si="5">SUM(D16+D27)</f>
        <v>219261</v>
      </c>
      <c r="E29" s="223">
        <f t="shared" si="5"/>
        <v>235317.86000000002</v>
      </c>
      <c r="F29" s="223">
        <f>SUM(F16+F27)</f>
        <v>235637</v>
      </c>
      <c r="G29" s="223">
        <f t="shared" ref="G29" si="6">SUM(G16+G27)</f>
        <v>182890.13</v>
      </c>
      <c r="H29" s="223">
        <f>SUM(H16+H27)</f>
        <v>251462</v>
      </c>
      <c r="I29" s="74"/>
      <c r="J29" s="270">
        <f>SUM(H29-F29)/F29</f>
        <v>6.7158383445723724E-2</v>
      </c>
    </row>
    <row r="30" spans="1:10" x14ac:dyDescent="0.25">
      <c r="A30" s="46"/>
      <c r="B30" s="40"/>
      <c r="C30" s="29"/>
      <c r="D30" s="66"/>
      <c r="E30" s="66"/>
      <c r="F30" s="131"/>
      <c r="G30" s="66"/>
      <c r="H30" s="131"/>
      <c r="J30" s="193"/>
    </row>
    <row r="31" spans="1:10" x14ac:dyDescent="0.25">
      <c r="A31" s="27" t="s">
        <v>355</v>
      </c>
      <c r="D31" s="54"/>
      <c r="E31" s="54"/>
      <c r="F31" s="179"/>
      <c r="G31" s="54"/>
      <c r="H31" s="179"/>
      <c r="J31" s="117"/>
    </row>
    <row r="32" spans="1:10" x14ac:dyDescent="0.25">
      <c r="A32" s="29" t="s">
        <v>160</v>
      </c>
      <c r="D32" s="54"/>
      <c r="E32" s="54"/>
      <c r="F32" s="179"/>
      <c r="G32" s="54"/>
      <c r="H32" s="179"/>
      <c r="J32" s="117"/>
    </row>
    <row r="33" spans="1:10" x14ac:dyDescent="0.25">
      <c r="A33" s="27" t="s">
        <v>162</v>
      </c>
      <c r="D33" s="67">
        <v>10000</v>
      </c>
      <c r="E33" s="67">
        <v>4583.32</v>
      </c>
      <c r="F33" s="170">
        <v>10000</v>
      </c>
      <c r="G33" s="67">
        <v>916.67</v>
      </c>
      <c r="H33" s="105">
        <v>10000</v>
      </c>
      <c r="J33" s="117"/>
    </row>
    <row r="34" spans="1:10" x14ac:dyDescent="0.25">
      <c r="C34" s="51" t="s">
        <v>160</v>
      </c>
      <c r="D34" s="38">
        <f t="shared" ref="D34:E34" si="7">SUM(D33)</f>
        <v>10000</v>
      </c>
      <c r="E34" s="38">
        <f t="shared" si="7"/>
        <v>4583.32</v>
      </c>
      <c r="F34" s="38">
        <f>SUM(F33)</f>
        <v>10000</v>
      </c>
      <c r="G34" s="38">
        <f t="shared" ref="G34" si="8">SUM(G33)</f>
        <v>916.67</v>
      </c>
      <c r="H34" s="38">
        <f>SUM(H33)</f>
        <v>10000</v>
      </c>
      <c r="J34" s="269">
        <f>SUM(H34-F34)/F34</f>
        <v>0</v>
      </c>
    </row>
    <row r="35" spans="1:10" x14ac:dyDescent="0.25">
      <c r="A35" s="17" t="s">
        <v>43</v>
      </c>
      <c r="E35" s="146" t="s">
        <v>44</v>
      </c>
      <c r="H35" s="19" t="s">
        <v>158</v>
      </c>
      <c r="I35" s="20"/>
      <c r="J35" s="2"/>
    </row>
    <row r="37" spans="1:10" x14ac:dyDescent="0.25">
      <c r="E37" s="148" t="s">
        <v>45</v>
      </c>
    </row>
    <row r="38" spans="1:10" x14ac:dyDescent="0.25">
      <c r="D38" s="88">
        <v>2016</v>
      </c>
      <c r="E38" s="88">
        <v>2016</v>
      </c>
      <c r="F38" s="227">
        <v>2017</v>
      </c>
      <c r="G38" s="88">
        <v>2017</v>
      </c>
      <c r="H38" s="90">
        <v>2018</v>
      </c>
      <c r="I38" s="93"/>
      <c r="J38" s="93" t="s">
        <v>46</v>
      </c>
    </row>
    <row r="39" spans="1:10" x14ac:dyDescent="0.25">
      <c r="D39" s="21" t="s">
        <v>47</v>
      </c>
      <c r="E39" s="94" t="s">
        <v>48</v>
      </c>
      <c r="F39" s="124" t="s">
        <v>47</v>
      </c>
      <c r="G39" s="94" t="s">
        <v>452</v>
      </c>
      <c r="H39" s="95" t="s">
        <v>414</v>
      </c>
      <c r="I39" s="93"/>
      <c r="J39" s="124" t="s">
        <v>180</v>
      </c>
    </row>
    <row r="40" spans="1:10" x14ac:dyDescent="0.25">
      <c r="A40" s="27" t="s">
        <v>356</v>
      </c>
      <c r="F40" s="56"/>
      <c r="H40" s="28"/>
    </row>
    <row r="41" spans="1:10" x14ac:dyDescent="0.25">
      <c r="A41" s="29" t="s">
        <v>196</v>
      </c>
      <c r="D41" s="54"/>
      <c r="E41" s="54"/>
      <c r="F41" s="179"/>
      <c r="G41" s="54"/>
      <c r="H41" s="176"/>
      <c r="J41" s="117"/>
    </row>
    <row r="42" spans="1:10" x14ac:dyDescent="0.25">
      <c r="A42" s="27" t="s">
        <v>76</v>
      </c>
      <c r="D42" s="67">
        <v>1000</v>
      </c>
      <c r="E42" s="67">
        <v>1627.2</v>
      </c>
      <c r="F42" s="170">
        <v>1000</v>
      </c>
      <c r="G42" s="67">
        <v>1380.64</v>
      </c>
      <c r="H42" s="41">
        <v>1000</v>
      </c>
      <c r="J42" s="117"/>
    </row>
    <row r="43" spans="1:10" x14ac:dyDescent="0.25">
      <c r="A43" s="27" t="s">
        <v>77</v>
      </c>
      <c r="D43" s="67">
        <v>700</v>
      </c>
      <c r="E43" s="67">
        <v>0</v>
      </c>
      <c r="F43" s="170">
        <v>700</v>
      </c>
      <c r="G43" s="67">
        <v>0</v>
      </c>
      <c r="H43" s="42">
        <v>700</v>
      </c>
      <c r="J43" s="117"/>
    </row>
    <row r="44" spans="1:10" x14ac:dyDescent="0.25">
      <c r="A44" s="27" t="s">
        <v>78</v>
      </c>
      <c r="D44" s="67">
        <v>1700</v>
      </c>
      <c r="E44" s="67">
        <v>0</v>
      </c>
      <c r="F44" s="170">
        <v>1700</v>
      </c>
      <c r="G44" s="67">
        <v>0</v>
      </c>
      <c r="H44" s="41">
        <v>1700</v>
      </c>
      <c r="J44" s="117"/>
    </row>
    <row r="45" spans="1:10" x14ac:dyDescent="0.25">
      <c r="A45" s="27" t="s">
        <v>294</v>
      </c>
      <c r="D45" s="67">
        <v>2000</v>
      </c>
      <c r="E45" s="67">
        <v>853.92</v>
      </c>
      <c r="F45" s="170">
        <v>2000</v>
      </c>
      <c r="G45" s="67">
        <v>0</v>
      </c>
      <c r="H45" s="41">
        <v>2000</v>
      </c>
      <c r="J45" s="117"/>
    </row>
    <row r="46" spans="1:10" x14ac:dyDescent="0.25">
      <c r="C46" s="51" t="s">
        <v>196</v>
      </c>
      <c r="D46" s="38">
        <f>SUM(D42:D45)</f>
        <v>5400</v>
      </c>
      <c r="E46" s="38">
        <f>SUM(E42:E45)</f>
        <v>2481.12</v>
      </c>
      <c r="F46" s="38">
        <f>SUM(F42:F45)</f>
        <v>5400</v>
      </c>
      <c r="G46" s="38">
        <f>SUM(G42:G45)</f>
        <v>1380.64</v>
      </c>
      <c r="H46" s="38">
        <f>SUM(H42:H45)</f>
        <v>5400</v>
      </c>
      <c r="J46" s="269">
        <f>SUM(H46-F46)/F46</f>
        <v>0</v>
      </c>
    </row>
    <row r="47" spans="1:10" x14ac:dyDescent="0.25">
      <c r="C47" s="27"/>
      <c r="D47" s="54"/>
      <c r="E47" s="54"/>
      <c r="F47" s="179"/>
      <c r="G47" s="54"/>
      <c r="H47" s="176"/>
      <c r="J47" s="117"/>
    </row>
    <row r="48" spans="1:10" x14ac:dyDescent="0.25">
      <c r="A48" s="29" t="s">
        <v>84</v>
      </c>
      <c r="D48" s="54"/>
      <c r="E48" s="54"/>
      <c r="F48" s="179"/>
      <c r="G48" s="54"/>
      <c r="H48" s="176"/>
      <c r="J48" s="117"/>
    </row>
    <row r="49" spans="1:10" x14ac:dyDescent="0.25">
      <c r="A49" s="27" t="s">
        <v>86</v>
      </c>
      <c r="D49" s="67">
        <v>24545</v>
      </c>
      <c r="E49" s="67">
        <v>25654.880000000001</v>
      </c>
      <c r="F49" s="170">
        <v>24545</v>
      </c>
      <c r="G49" s="67">
        <v>17209.8</v>
      </c>
      <c r="H49" s="32">
        <v>24545</v>
      </c>
      <c r="J49" s="117"/>
    </row>
    <row r="50" spans="1:10" x14ac:dyDescent="0.25">
      <c r="A50" s="27" t="s">
        <v>165</v>
      </c>
      <c r="D50" s="67">
        <v>3232</v>
      </c>
      <c r="E50" s="67">
        <v>6172.43</v>
      </c>
      <c r="F50" s="170">
        <v>3232</v>
      </c>
      <c r="G50" s="67">
        <v>326.18</v>
      </c>
      <c r="H50" s="41">
        <v>3232</v>
      </c>
      <c r="J50" s="117"/>
    </row>
    <row r="51" spans="1:10" x14ac:dyDescent="0.25">
      <c r="C51" s="51" t="s">
        <v>84</v>
      </c>
      <c r="D51" s="38">
        <f>SUM(D49:D50)</f>
        <v>27777</v>
      </c>
      <c r="E51" s="38">
        <f>SUM(E49:E50)</f>
        <v>31827.31</v>
      </c>
      <c r="F51" s="38">
        <f>SUM(F49:F50)</f>
        <v>27777</v>
      </c>
      <c r="G51" s="38">
        <f>SUM(G49:G50)</f>
        <v>17535.98</v>
      </c>
      <c r="H51" s="38">
        <f>SUM(H49:H50)</f>
        <v>27777</v>
      </c>
      <c r="J51" s="269">
        <f>SUM(H51-F51)/F51</f>
        <v>0</v>
      </c>
    </row>
    <row r="52" spans="1:10" x14ac:dyDescent="0.25">
      <c r="C52" s="27"/>
      <c r="D52" s="67"/>
      <c r="E52" s="67"/>
      <c r="F52" s="170"/>
      <c r="G52" s="67"/>
      <c r="H52" s="105"/>
      <c r="J52" s="194"/>
    </row>
    <row r="53" spans="1:10" x14ac:dyDescent="0.25">
      <c r="A53" s="29" t="s">
        <v>87</v>
      </c>
      <c r="D53" s="54"/>
      <c r="E53" s="54"/>
      <c r="F53" s="179"/>
      <c r="G53" s="54"/>
      <c r="H53" s="176"/>
      <c r="J53" s="117"/>
    </row>
    <row r="54" spans="1:10" x14ac:dyDescent="0.25">
      <c r="A54" s="27" t="s">
        <v>199</v>
      </c>
      <c r="D54" s="67">
        <v>0</v>
      </c>
      <c r="E54" s="67">
        <v>193.92</v>
      </c>
      <c r="F54" s="170">
        <v>0</v>
      </c>
      <c r="G54" s="67">
        <v>146.66</v>
      </c>
      <c r="H54" s="105">
        <v>0</v>
      </c>
      <c r="J54" s="117"/>
    </row>
    <row r="55" spans="1:10" x14ac:dyDescent="0.25">
      <c r="C55" s="51" t="s">
        <v>87</v>
      </c>
      <c r="D55" s="38">
        <f>SUM(D54)</f>
        <v>0</v>
      </c>
      <c r="E55" s="38">
        <f>SUM(E54)</f>
        <v>193.92</v>
      </c>
      <c r="F55" s="38">
        <f>SUM(F54)</f>
        <v>0</v>
      </c>
      <c r="G55" s="38">
        <f>SUM(G54)</f>
        <v>146.66</v>
      </c>
      <c r="H55" s="38">
        <f>SUM(H54)</f>
        <v>0</v>
      </c>
      <c r="J55" s="269">
        <v>0</v>
      </c>
    </row>
    <row r="56" spans="1:10" x14ac:dyDescent="0.25">
      <c r="A56" s="27"/>
      <c r="F56" s="56"/>
      <c r="H56" s="28"/>
    </row>
    <row r="57" spans="1:10" x14ac:dyDescent="0.25">
      <c r="A57" s="29" t="s">
        <v>90</v>
      </c>
      <c r="F57" s="56"/>
      <c r="H57" s="28"/>
    </row>
    <row r="58" spans="1:10" x14ac:dyDescent="0.25">
      <c r="A58" s="27" t="s">
        <v>253</v>
      </c>
      <c r="D58" s="36">
        <v>1000</v>
      </c>
      <c r="E58" s="34">
        <v>901</v>
      </c>
      <c r="F58" s="119">
        <v>1000</v>
      </c>
      <c r="G58" s="34">
        <v>707</v>
      </c>
      <c r="H58" s="41">
        <v>1000</v>
      </c>
    </row>
    <row r="59" spans="1:10" x14ac:dyDescent="0.25">
      <c r="A59" s="27" t="s">
        <v>200</v>
      </c>
      <c r="D59" s="34">
        <v>500</v>
      </c>
      <c r="E59" s="33">
        <v>0</v>
      </c>
      <c r="F59" s="53">
        <v>500</v>
      </c>
      <c r="G59" s="33">
        <v>0</v>
      </c>
      <c r="H59" s="42">
        <v>500</v>
      </c>
    </row>
    <row r="60" spans="1:10" x14ac:dyDescent="0.25">
      <c r="A60" s="27" t="s">
        <v>224</v>
      </c>
      <c r="D60" s="48">
        <v>213725</v>
      </c>
      <c r="E60" s="48">
        <v>268364.65999999997</v>
      </c>
      <c r="F60" s="108">
        <v>245190</v>
      </c>
      <c r="G60" s="48">
        <v>200920.79</v>
      </c>
      <c r="H60" s="49">
        <v>245190</v>
      </c>
    </row>
    <row r="61" spans="1:10" x14ac:dyDescent="0.25">
      <c r="A61" s="27" t="s">
        <v>169</v>
      </c>
      <c r="D61" s="30">
        <v>20000</v>
      </c>
      <c r="E61" s="36">
        <v>1278.74</v>
      </c>
      <c r="F61" s="120">
        <v>17000</v>
      </c>
      <c r="G61" s="36">
        <v>2459.1999999999998</v>
      </c>
      <c r="H61" s="32">
        <v>17000</v>
      </c>
    </row>
    <row r="62" spans="1:10" x14ac:dyDescent="0.25">
      <c r="C62" s="51" t="s">
        <v>170</v>
      </c>
      <c r="D62" s="110">
        <f>SUM(D58:D61)</f>
        <v>235225</v>
      </c>
      <c r="E62" s="110">
        <f>SUM(E58:E61)</f>
        <v>270544.39999999997</v>
      </c>
      <c r="F62" s="110">
        <f>SUM(F58:F61)</f>
        <v>263690</v>
      </c>
      <c r="G62" s="110">
        <f>SUM(G58:G61)</f>
        <v>204086.99000000002</v>
      </c>
      <c r="H62" s="110">
        <f>SUM(H58:H61)</f>
        <v>263690</v>
      </c>
      <c r="J62" s="269">
        <f>SUM(H62-F62)/F62</f>
        <v>0</v>
      </c>
    </row>
    <row r="63" spans="1:10" x14ac:dyDescent="0.25">
      <c r="C63" s="27"/>
      <c r="F63" s="56"/>
      <c r="H63" s="28"/>
      <c r="J63" s="117"/>
    </row>
    <row r="64" spans="1:10" x14ac:dyDescent="0.25">
      <c r="A64" s="29" t="s">
        <v>94</v>
      </c>
      <c r="F64" s="56"/>
      <c r="H64" s="28"/>
      <c r="J64" s="117"/>
    </row>
    <row r="65" spans="1:10" x14ac:dyDescent="0.25">
      <c r="A65" s="27" t="s">
        <v>95</v>
      </c>
      <c r="D65" s="34">
        <v>500</v>
      </c>
      <c r="E65" s="33">
        <v>0</v>
      </c>
      <c r="F65" s="53">
        <v>500</v>
      </c>
      <c r="G65" s="33">
        <v>0</v>
      </c>
      <c r="H65" s="42">
        <v>500</v>
      </c>
      <c r="J65" s="117"/>
    </row>
    <row r="66" spans="1:10" x14ac:dyDescent="0.25">
      <c r="A66" s="27" t="s">
        <v>171</v>
      </c>
      <c r="D66" s="34">
        <v>500</v>
      </c>
      <c r="E66" s="33">
        <v>0</v>
      </c>
      <c r="F66" s="53">
        <v>500</v>
      </c>
      <c r="G66" s="33">
        <v>0</v>
      </c>
      <c r="H66" s="42">
        <v>500</v>
      </c>
      <c r="J66" s="117"/>
    </row>
    <row r="67" spans="1:10" x14ac:dyDescent="0.25">
      <c r="A67" s="27" t="s">
        <v>97</v>
      </c>
      <c r="D67" s="50">
        <v>50</v>
      </c>
      <c r="E67" s="33">
        <v>0</v>
      </c>
      <c r="F67" s="228">
        <v>50</v>
      </c>
      <c r="G67" s="33">
        <v>0</v>
      </c>
      <c r="H67" s="115">
        <v>50</v>
      </c>
      <c r="J67" s="117"/>
    </row>
    <row r="68" spans="1:10" x14ac:dyDescent="0.25">
      <c r="C68" s="51" t="s">
        <v>99</v>
      </c>
      <c r="D68" s="44">
        <f t="shared" ref="D68:E68" si="9">SUM(D65:D67)</f>
        <v>1050</v>
      </c>
      <c r="E68" s="44">
        <f t="shared" si="9"/>
        <v>0</v>
      </c>
      <c r="F68" s="44">
        <f>SUM(F65:F67)</f>
        <v>1050</v>
      </c>
      <c r="G68" s="44">
        <f t="shared" ref="G68" si="10">SUM(G65:G67)</f>
        <v>0</v>
      </c>
      <c r="H68" s="44">
        <f>SUM(H65:H67)</f>
        <v>1050</v>
      </c>
      <c r="J68" s="269">
        <f>SUM(H68-F68)/F68</f>
        <v>0</v>
      </c>
    </row>
    <row r="69" spans="1:10" x14ac:dyDescent="0.25">
      <c r="A69" s="17" t="s">
        <v>43</v>
      </c>
      <c r="E69" s="146" t="s">
        <v>44</v>
      </c>
      <c r="H69" s="19" t="s">
        <v>100</v>
      </c>
      <c r="I69" s="20"/>
      <c r="J69" s="2"/>
    </row>
    <row r="70" spans="1:10" x14ac:dyDescent="0.25">
      <c r="A70" s="17"/>
      <c r="I70" s="20"/>
    </row>
    <row r="71" spans="1:10" x14ac:dyDescent="0.25">
      <c r="E71" s="148" t="s">
        <v>45</v>
      </c>
    </row>
    <row r="72" spans="1:10" x14ac:dyDescent="0.25">
      <c r="D72" s="88">
        <v>2016</v>
      </c>
      <c r="E72" s="88">
        <v>2016</v>
      </c>
      <c r="F72" s="227">
        <v>2017</v>
      </c>
      <c r="G72" s="88">
        <v>2017</v>
      </c>
      <c r="H72" s="90">
        <v>2018</v>
      </c>
      <c r="I72" s="93"/>
      <c r="J72" s="93" t="s">
        <v>46</v>
      </c>
    </row>
    <row r="73" spans="1:10" x14ac:dyDescent="0.25">
      <c r="D73" s="21" t="s">
        <v>47</v>
      </c>
      <c r="E73" s="94" t="s">
        <v>48</v>
      </c>
      <c r="F73" s="124" t="s">
        <v>47</v>
      </c>
      <c r="G73" s="94" t="s">
        <v>452</v>
      </c>
      <c r="H73" s="95" t="s">
        <v>414</v>
      </c>
      <c r="I73" s="93"/>
      <c r="J73" s="124" t="s">
        <v>180</v>
      </c>
    </row>
    <row r="74" spans="1:10" x14ac:dyDescent="0.25">
      <c r="A74" s="27" t="s">
        <v>356</v>
      </c>
      <c r="F74" s="56"/>
      <c r="H74" s="28"/>
    </row>
    <row r="75" spans="1:10" x14ac:dyDescent="0.25">
      <c r="A75" s="29" t="s">
        <v>102</v>
      </c>
      <c r="F75" s="56"/>
      <c r="H75" s="28"/>
      <c r="J75" s="117"/>
    </row>
    <row r="76" spans="1:10" x14ac:dyDescent="0.25">
      <c r="A76" s="27" t="s">
        <v>103</v>
      </c>
      <c r="D76" s="34">
        <v>300</v>
      </c>
      <c r="E76" s="33">
        <v>0</v>
      </c>
      <c r="F76" s="53">
        <v>300</v>
      </c>
      <c r="G76" s="33">
        <v>0</v>
      </c>
      <c r="H76" s="42">
        <v>300</v>
      </c>
      <c r="J76" s="117"/>
    </row>
    <row r="77" spans="1:10" x14ac:dyDescent="0.25">
      <c r="C77" s="51" t="s">
        <v>225</v>
      </c>
      <c r="D77" s="52">
        <f>SUM(D76)</f>
        <v>300</v>
      </c>
      <c r="E77" s="52">
        <f>SUM(E76)</f>
        <v>0</v>
      </c>
      <c r="F77" s="52">
        <f>SUM(F76)</f>
        <v>300</v>
      </c>
      <c r="G77" s="52">
        <f>SUM(G76)</f>
        <v>0</v>
      </c>
      <c r="H77" s="52">
        <f>SUM(H76)</f>
        <v>300</v>
      </c>
      <c r="J77" s="269">
        <f>SUM(H77-F77)/F77</f>
        <v>0</v>
      </c>
    </row>
    <row r="78" spans="1:10" x14ac:dyDescent="0.25">
      <c r="C78" s="27"/>
      <c r="F78" s="56"/>
      <c r="H78" s="56"/>
      <c r="J78" s="117"/>
    </row>
    <row r="79" spans="1:10" x14ac:dyDescent="0.25">
      <c r="A79" s="219" t="s">
        <v>106</v>
      </c>
      <c r="B79" s="219"/>
      <c r="C79" s="218" t="s">
        <v>107</v>
      </c>
      <c r="D79" s="220">
        <f>SUM(D34,D46,D51,D55,D62,D68,D77)</f>
        <v>279752</v>
      </c>
      <c r="E79" s="220">
        <f>SUM(E34,E46,E51,E55,E62,E68,E77)</f>
        <v>309630.06999999995</v>
      </c>
      <c r="F79" s="220">
        <f>SUM(F34,F46,F51,F55,F62,F68,F77)</f>
        <v>308217</v>
      </c>
      <c r="G79" s="220">
        <f>SUM(G34,G46,G51,G55,G62,G68,G77)</f>
        <v>224066.94000000003</v>
      </c>
      <c r="H79" s="220">
        <f>SUM(H34,H46,H51,H55,H62,H68,H77)</f>
        <v>308217</v>
      </c>
      <c r="I79" s="219"/>
      <c r="J79" s="270">
        <f>SUM(H79-F79)/F79</f>
        <v>0</v>
      </c>
    </row>
    <row r="80" spans="1:10" x14ac:dyDescent="0.25">
      <c r="D80" s="21"/>
      <c r="E80" s="94"/>
      <c r="F80" s="124"/>
      <c r="G80" s="94"/>
      <c r="H80" s="95"/>
      <c r="I80" s="93"/>
      <c r="J80" s="124"/>
    </row>
    <row r="81" spans="1:10" x14ac:dyDescent="0.25">
      <c r="A81" s="27" t="s">
        <v>357</v>
      </c>
      <c r="F81" s="56"/>
      <c r="H81" s="28"/>
    </row>
    <row r="82" spans="1:10" x14ac:dyDescent="0.25">
      <c r="A82" s="29" t="s">
        <v>112</v>
      </c>
      <c r="F82" s="56"/>
      <c r="H82" s="28"/>
    </row>
    <row r="83" spans="1:10" x14ac:dyDescent="0.25">
      <c r="A83" s="27" t="s">
        <v>321</v>
      </c>
      <c r="D83" s="50">
        <v>50</v>
      </c>
      <c r="E83" s="33">
        <v>0</v>
      </c>
      <c r="F83" s="228">
        <v>50</v>
      </c>
      <c r="G83" s="33">
        <v>0</v>
      </c>
      <c r="H83" s="115">
        <v>50</v>
      </c>
    </row>
    <row r="84" spans="1:10" x14ac:dyDescent="0.25">
      <c r="A84" s="27" t="s">
        <v>114</v>
      </c>
      <c r="D84" s="34">
        <v>300</v>
      </c>
      <c r="E84" s="33">
        <v>0</v>
      </c>
      <c r="F84" s="53">
        <v>300</v>
      </c>
      <c r="G84" s="33">
        <v>0</v>
      </c>
      <c r="H84" s="42">
        <v>300</v>
      </c>
    </row>
    <row r="85" spans="1:10" x14ac:dyDescent="0.25">
      <c r="A85" s="27" t="s">
        <v>116</v>
      </c>
      <c r="D85" s="36">
        <v>5000</v>
      </c>
      <c r="E85" s="36">
        <v>2923.38</v>
      </c>
      <c r="F85" s="119">
        <v>5000</v>
      </c>
      <c r="G85" s="36">
        <v>1697.36</v>
      </c>
      <c r="H85" s="41">
        <v>5000</v>
      </c>
    </row>
    <row r="86" spans="1:10" x14ac:dyDescent="0.25">
      <c r="C86" s="51" t="s">
        <v>112</v>
      </c>
      <c r="D86" s="44">
        <f t="shared" ref="D86:E86" si="11">SUM(D83:D85)</f>
        <v>5350</v>
      </c>
      <c r="E86" s="44">
        <f t="shared" si="11"/>
        <v>2923.38</v>
      </c>
      <c r="F86" s="44">
        <f>SUM(F83:F85)</f>
        <v>5350</v>
      </c>
      <c r="G86" s="44">
        <f t="shared" ref="G86" si="12">SUM(G83:G85)</f>
        <v>1697.36</v>
      </c>
      <c r="H86" s="44">
        <f>SUM(H83:H85)</f>
        <v>5350</v>
      </c>
      <c r="J86" s="269">
        <f>SUM(H86-F86)/F86</f>
        <v>0</v>
      </c>
    </row>
    <row r="87" spans="1:10" x14ac:dyDescent="0.25">
      <c r="C87" s="29"/>
      <c r="D87" s="36"/>
      <c r="E87" s="36"/>
      <c r="F87" s="119"/>
      <c r="G87" s="36"/>
      <c r="H87" s="41"/>
      <c r="J87" s="117"/>
    </row>
    <row r="88" spans="1:10" x14ac:dyDescent="0.25">
      <c r="A88" s="29" t="s">
        <v>120</v>
      </c>
      <c r="F88" s="56"/>
      <c r="H88" s="28"/>
      <c r="J88" s="117"/>
    </row>
    <row r="89" spans="1:10" x14ac:dyDescent="0.25">
      <c r="A89" s="27" t="s">
        <v>121</v>
      </c>
      <c r="D89" s="34">
        <v>200</v>
      </c>
      <c r="E89" s="33">
        <v>0</v>
      </c>
      <c r="F89" s="53">
        <v>200</v>
      </c>
      <c r="G89" s="33">
        <v>84</v>
      </c>
      <c r="H89" s="42">
        <v>200</v>
      </c>
      <c r="J89" s="117"/>
    </row>
    <row r="90" spans="1:10" x14ac:dyDescent="0.25">
      <c r="A90" s="27" t="s">
        <v>175</v>
      </c>
      <c r="D90" s="34">
        <v>500</v>
      </c>
      <c r="E90" s="33">
        <v>0</v>
      </c>
      <c r="F90" s="53">
        <v>500</v>
      </c>
      <c r="G90" s="33">
        <v>0</v>
      </c>
      <c r="H90" s="42">
        <v>500</v>
      </c>
      <c r="J90" s="117"/>
    </row>
    <row r="91" spans="1:10" x14ac:dyDescent="0.25">
      <c r="C91" s="51" t="s">
        <v>228</v>
      </c>
      <c r="D91" s="52">
        <f t="shared" ref="D91:E91" si="13">SUM(D89:D90)</f>
        <v>700</v>
      </c>
      <c r="E91" s="52">
        <f t="shared" si="13"/>
        <v>0</v>
      </c>
      <c r="F91" s="52">
        <f>SUM(F89:F90)</f>
        <v>700</v>
      </c>
      <c r="G91" s="52">
        <f t="shared" ref="G91" si="14">SUM(G89:G90)</f>
        <v>84</v>
      </c>
      <c r="H91" s="52">
        <f>SUM(H89:H90)</f>
        <v>700</v>
      </c>
      <c r="J91" s="269">
        <f>SUM(H91-F91)/F91</f>
        <v>0</v>
      </c>
    </row>
    <row r="92" spans="1:10" x14ac:dyDescent="0.25">
      <c r="C92" s="27"/>
      <c r="F92" s="56"/>
      <c r="H92" s="28"/>
      <c r="J92" s="117"/>
    </row>
    <row r="93" spans="1:10" x14ac:dyDescent="0.25">
      <c r="A93" s="29" t="s">
        <v>263</v>
      </c>
      <c r="F93" s="56"/>
      <c r="H93" s="28"/>
      <c r="J93" s="117"/>
    </row>
    <row r="94" spans="1:10" x14ac:dyDescent="0.25">
      <c r="A94" s="27" t="s">
        <v>264</v>
      </c>
      <c r="D94" s="34">
        <v>300</v>
      </c>
      <c r="E94" s="33">
        <v>0</v>
      </c>
      <c r="F94" s="53">
        <v>300</v>
      </c>
      <c r="G94" s="33">
        <v>0</v>
      </c>
      <c r="H94" s="42">
        <v>300</v>
      </c>
      <c r="J94" s="117"/>
    </row>
    <row r="95" spans="1:10" x14ac:dyDescent="0.25">
      <c r="C95" s="51" t="s">
        <v>358</v>
      </c>
      <c r="D95" s="52">
        <f t="shared" ref="D95:E95" si="15">SUM(D94)</f>
        <v>300</v>
      </c>
      <c r="E95" s="52">
        <f t="shared" si="15"/>
        <v>0</v>
      </c>
      <c r="F95" s="52">
        <f>SUM(F94)</f>
        <v>300</v>
      </c>
      <c r="G95" s="52">
        <f t="shared" ref="G95" si="16">SUM(G94)</f>
        <v>0</v>
      </c>
      <c r="H95" s="52">
        <f>SUM(H94)</f>
        <v>300</v>
      </c>
      <c r="J95" s="269">
        <f>SUM(H95-F95)/F95</f>
        <v>0</v>
      </c>
    </row>
    <row r="96" spans="1:10" x14ac:dyDescent="0.25">
      <c r="C96" s="27"/>
      <c r="F96" s="56"/>
      <c r="H96" s="28"/>
      <c r="J96" s="117"/>
    </row>
    <row r="97" spans="1:10" x14ac:dyDescent="0.25">
      <c r="C97" s="27"/>
      <c r="F97" s="56"/>
      <c r="H97" s="28"/>
      <c r="J97" s="117"/>
    </row>
    <row r="98" spans="1:10" x14ac:dyDescent="0.25">
      <c r="A98" s="219" t="s">
        <v>124</v>
      </c>
      <c r="B98" s="219"/>
      <c r="C98" s="218" t="s">
        <v>125</v>
      </c>
      <c r="D98" s="222">
        <f t="shared" ref="D98:E98" si="17">SUM(D86,D91,D95)</f>
        <v>6350</v>
      </c>
      <c r="E98" s="222">
        <f t="shared" si="17"/>
        <v>2923.38</v>
      </c>
      <c r="F98" s="222">
        <f>SUM(F86,F91,F95)</f>
        <v>6350</v>
      </c>
      <c r="G98" s="222">
        <f t="shared" ref="G98" si="18">SUM(G86,G91,G95)</f>
        <v>1781.36</v>
      </c>
      <c r="H98" s="222">
        <f>SUM(H86,H91,H95)</f>
        <v>6350</v>
      </c>
      <c r="I98" s="219"/>
      <c r="J98" s="270">
        <f>SUM(H98-F98)/F98</f>
        <v>0</v>
      </c>
    </row>
    <row r="99" spans="1:10" x14ac:dyDescent="0.25">
      <c r="A99" s="40"/>
      <c r="B99" s="40"/>
      <c r="C99" s="29"/>
      <c r="D99" s="65"/>
      <c r="E99" s="65"/>
      <c r="F99" s="142"/>
      <c r="G99" s="65"/>
      <c r="H99" s="142"/>
      <c r="I99" s="40"/>
      <c r="J99" s="193"/>
    </row>
    <row r="103" spans="1:10" x14ac:dyDescent="0.25">
      <c r="A103" s="17" t="s">
        <v>43</v>
      </c>
      <c r="E103" s="146" t="s">
        <v>44</v>
      </c>
      <c r="H103" s="19" t="s">
        <v>359</v>
      </c>
      <c r="I103" s="20"/>
      <c r="J103" s="2"/>
    </row>
    <row r="104" spans="1:10" x14ac:dyDescent="0.25">
      <c r="A104" s="17"/>
      <c r="I104" s="20"/>
    </row>
    <row r="105" spans="1:10" x14ac:dyDescent="0.25">
      <c r="E105" s="148" t="s">
        <v>45</v>
      </c>
    </row>
    <row r="106" spans="1:10" x14ac:dyDescent="0.25">
      <c r="D106" s="88">
        <v>2016</v>
      </c>
      <c r="E106" s="88">
        <v>2016</v>
      </c>
      <c r="F106" s="227">
        <v>2017</v>
      </c>
      <c r="G106" s="88">
        <v>2017</v>
      </c>
      <c r="H106" s="90">
        <v>2018</v>
      </c>
      <c r="I106" s="93"/>
      <c r="J106" s="93" t="s">
        <v>46</v>
      </c>
    </row>
    <row r="107" spans="1:10" x14ac:dyDescent="0.25">
      <c r="D107" s="21" t="s">
        <v>47</v>
      </c>
      <c r="E107" s="94" t="s">
        <v>48</v>
      </c>
      <c r="F107" s="124" t="s">
        <v>47</v>
      </c>
      <c r="G107" s="94" t="s">
        <v>452</v>
      </c>
      <c r="H107" s="95" t="s">
        <v>414</v>
      </c>
      <c r="I107" s="93"/>
      <c r="J107" s="124" t="s">
        <v>180</v>
      </c>
    </row>
    <row r="108" spans="1:10" x14ac:dyDescent="0.25">
      <c r="A108" s="27" t="s">
        <v>360</v>
      </c>
      <c r="F108" s="56"/>
      <c r="H108" s="28"/>
      <c r="J108" s="117"/>
    </row>
    <row r="109" spans="1:10" x14ac:dyDescent="0.25">
      <c r="A109" s="29" t="s">
        <v>128</v>
      </c>
      <c r="F109" s="56"/>
      <c r="H109" s="28"/>
      <c r="J109" s="117"/>
    </row>
    <row r="110" spans="1:10" x14ac:dyDescent="0.25">
      <c r="A110" s="27" t="s">
        <v>178</v>
      </c>
      <c r="D110" s="34">
        <v>500</v>
      </c>
      <c r="E110" s="34">
        <v>119.95</v>
      </c>
      <c r="F110" s="53">
        <v>500</v>
      </c>
      <c r="G110" s="34">
        <v>0</v>
      </c>
      <c r="H110" s="42">
        <v>500</v>
      </c>
      <c r="J110" s="117"/>
    </row>
    <row r="111" spans="1:10" x14ac:dyDescent="0.25">
      <c r="A111" s="27" t="s">
        <v>179</v>
      </c>
      <c r="D111" s="30">
        <v>70000</v>
      </c>
      <c r="E111" s="30">
        <v>63613.04</v>
      </c>
      <c r="F111" s="120">
        <v>72370</v>
      </c>
      <c r="G111" s="30">
        <v>7686.25</v>
      </c>
      <c r="H111" s="32">
        <v>72370</v>
      </c>
      <c r="J111" s="117"/>
    </row>
    <row r="112" spans="1:10" x14ac:dyDescent="0.25">
      <c r="C112" s="51" t="s">
        <v>133</v>
      </c>
      <c r="D112" s="55">
        <f t="shared" ref="D112:E112" si="19">SUM(D110:D111)</f>
        <v>70500</v>
      </c>
      <c r="E112" s="55">
        <f t="shared" si="19"/>
        <v>63732.99</v>
      </c>
      <c r="F112" s="55">
        <f>SUM(F110:F111)</f>
        <v>72870</v>
      </c>
      <c r="G112" s="55">
        <f t="shared" ref="G112" si="20">SUM(G110:G111)</f>
        <v>7686.25</v>
      </c>
      <c r="H112" s="55">
        <f>SUM(H110:H111)</f>
        <v>72870</v>
      </c>
      <c r="J112" s="117"/>
    </row>
    <row r="113" spans="1:10" x14ac:dyDescent="0.25">
      <c r="C113" s="27"/>
      <c r="F113" s="56"/>
      <c r="H113" s="56"/>
      <c r="J113" s="117"/>
    </row>
    <row r="114" spans="1:10" x14ac:dyDescent="0.25">
      <c r="A114" s="219" t="s">
        <v>132</v>
      </c>
      <c r="B114" s="219"/>
      <c r="C114" s="218" t="s">
        <v>343</v>
      </c>
      <c r="D114" s="221">
        <f t="shared" ref="D114:E114" si="21">D112</f>
        <v>70500</v>
      </c>
      <c r="E114" s="221">
        <f t="shared" si="21"/>
        <v>63732.99</v>
      </c>
      <c r="F114" s="221">
        <f>F112</f>
        <v>72870</v>
      </c>
      <c r="G114" s="221">
        <f t="shared" ref="G114" si="22">G112</f>
        <v>7686.25</v>
      </c>
      <c r="H114" s="221">
        <f>H112</f>
        <v>72870</v>
      </c>
      <c r="I114" s="219"/>
      <c r="J114" s="270">
        <f>SUM(H114-F114)/F114</f>
        <v>0</v>
      </c>
    </row>
    <row r="115" spans="1:10" x14ac:dyDescent="0.25">
      <c r="C115" s="27"/>
      <c r="J115" s="117"/>
    </row>
    <row r="116" spans="1:10" x14ac:dyDescent="0.25">
      <c r="C116" s="121" t="s">
        <v>134</v>
      </c>
      <c r="D116" s="132">
        <f>SUM(D29,D79,D98,D114)</f>
        <v>575863</v>
      </c>
      <c r="E116" s="132">
        <f>SUM(E29,E79,E98,E114)</f>
        <v>611604.29999999993</v>
      </c>
      <c r="F116" s="132">
        <f>SUM(F29,F79,F98,F114)</f>
        <v>623074</v>
      </c>
      <c r="G116" s="132">
        <f>SUM(G29,G79,G98,G114)</f>
        <v>416424.68000000005</v>
      </c>
      <c r="H116" s="132">
        <f>SUM(H29,H79,H98,H114)</f>
        <v>638899</v>
      </c>
      <c r="I116" s="81"/>
      <c r="J116" s="271">
        <f>SUM(H116-F116)/F116</f>
        <v>2.5398267300513262E-2</v>
      </c>
    </row>
    <row r="119" spans="1:10" x14ac:dyDescent="0.25">
      <c r="B119" s="40" t="s">
        <v>231</v>
      </c>
    </row>
    <row r="122" spans="1:10" x14ac:dyDescent="0.25">
      <c r="B122" s="75" t="s">
        <v>72</v>
      </c>
      <c r="C122" s="75" t="s">
        <v>135</v>
      </c>
      <c r="D122" s="77">
        <f>H29</f>
        <v>251462</v>
      </c>
      <c r="E122" s="74"/>
      <c r="F122" s="74"/>
      <c r="G122" s="74"/>
      <c r="H122" s="74"/>
      <c r="I122" s="74"/>
      <c r="J122" s="74"/>
    </row>
    <row r="123" spans="1:10" x14ac:dyDescent="0.25">
      <c r="B123" s="75" t="s">
        <v>106</v>
      </c>
      <c r="C123" s="75" t="s">
        <v>136</v>
      </c>
      <c r="D123" s="215">
        <f>H79</f>
        <v>308217</v>
      </c>
      <c r="E123" s="74"/>
      <c r="F123" s="74"/>
      <c r="G123" s="74"/>
      <c r="H123" s="74"/>
      <c r="I123" s="74"/>
      <c r="J123" s="74"/>
    </row>
    <row r="124" spans="1:10" x14ac:dyDescent="0.25">
      <c r="B124" s="75" t="s">
        <v>124</v>
      </c>
      <c r="C124" s="75" t="s">
        <v>137</v>
      </c>
      <c r="D124" s="217">
        <f>H98</f>
        <v>6350</v>
      </c>
      <c r="E124" s="74"/>
      <c r="F124" s="74"/>
      <c r="G124" s="74"/>
      <c r="H124" s="74"/>
      <c r="I124" s="74"/>
      <c r="J124" s="74"/>
    </row>
    <row r="125" spans="1:10" x14ac:dyDescent="0.25">
      <c r="B125" s="75" t="s">
        <v>132</v>
      </c>
      <c r="C125" s="75" t="s">
        <v>138</v>
      </c>
      <c r="D125" s="216">
        <f>H114</f>
        <v>72870</v>
      </c>
      <c r="E125" s="74"/>
      <c r="F125" s="74"/>
      <c r="G125" s="74"/>
      <c r="H125" s="74"/>
      <c r="I125" s="74"/>
      <c r="J125" s="74"/>
    </row>
    <row r="126" spans="1:10" x14ac:dyDescent="0.25">
      <c r="B126" s="75"/>
      <c r="C126" s="75"/>
      <c r="D126" s="74"/>
      <c r="E126" s="74"/>
      <c r="F126" s="74"/>
      <c r="G126" s="74"/>
      <c r="H126" s="74"/>
      <c r="I126" s="74"/>
      <c r="J126" s="74"/>
    </row>
    <row r="127" spans="1:10" x14ac:dyDescent="0.25">
      <c r="B127" s="74"/>
      <c r="C127" s="75" t="s">
        <v>139</v>
      </c>
      <c r="D127" s="77">
        <f>SUM(D122:D126)</f>
        <v>638899</v>
      </c>
      <c r="E127" s="74" t="s">
        <v>418</v>
      </c>
      <c r="F127" s="74"/>
      <c r="G127" s="74"/>
      <c r="H127" s="144">
        <f>SUM(H116-F116)</f>
        <v>15825</v>
      </c>
      <c r="I127" s="74"/>
      <c r="J127" s="74"/>
    </row>
  </sheetData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" sqref="D1:F3"/>
    </sheetView>
  </sheetViews>
  <sheetFormatPr defaultRowHeight="15" x14ac:dyDescent="0.25"/>
  <cols>
    <col min="1" max="1" width="1.85546875" customWidth="1"/>
    <col min="2" max="2" width="16.7109375" customWidth="1"/>
    <col min="3" max="3" width="17.140625" customWidth="1"/>
    <col min="4" max="4" width="12.7109375" customWidth="1"/>
    <col min="5" max="7" width="13.140625" customWidth="1"/>
    <col min="8" max="8" width="12.85546875" customWidth="1"/>
    <col min="9" max="9" width="2.85546875" customWidth="1"/>
    <col min="10" max="10" width="11.5703125" customWidth="1"/>
  </cols>
  <sheetData>
    <row r="1" spans="1:10" x14ac:dyDescent="0.25">
      <c r="A1" s="145" t="s">
        <v>43</v>
      </c>
      <c r="E1" s="146" t="s">
        <v>44</v>
      </c>
      <c r="I1" s="147"/>
    </row>
    <row r="2" spans="1:10" x14ac:dyDescent="0.25">
      <c r="A2" s="145"/>
      <c r="B2" s="244">
        <f ca="1">TODAY()</f>
        <v>43955</v>
      </c>
      <c r="I2" s="147"/>
    </row>
    <row r="3" spans="1:10" x14ac:dyDescent="0.25">
      <c r="E3" s="148" t="s">
        <v>45</v>
      </c>
    </row>
    <row r="4" spans="1:10" x14ac:dyDescent="0.25">
      <c r="D4" s="88">
        <v>2016</v>
      </c>
      <c r="E4" s="88">
        <v>2016</v>
      </c>
      <c r="F4" s="88">
        <v>2017</v>
      </c>
      <c r="G4" s="88">
        <v>2017</v>
      </c>
      <c r="H4" s="90">
        <v>2018</v>
      </c>
      <c r="I4" s="93"/>
      <c r="J4" s="93" t="s">
        <v>46</v>
      </c>
    </row>
    <row r="5" spans="1:10" x14ac:dyDescent="0.25">
      <c r="D5" s="21" t="s">
        <v>47</v>
      </c>
      <c r="E5" s="21" t="s">
        <v>48</v>
      </c>
      <c r="F5" s="21" t="s">
        <v>47</v>
      </c>
      <c r="G5" s="94" t="s">
        <v>452</v>
      </c>
      <c r="H5" s="95" t="s">
        <v>414</v>
      </c>
      <c r="I5" s="93"/>
      <c r="J5" s="124" t="s">
        <v>268</v>
      </c>
    </row>
    <row r="6" spans="1:10" x14ac:dyDescent="0.25">
      <c r="A6" s="149" t="s">
        <v>361</v>
      </c>
      <c r="D6" s="167">
        <v>1750</v>
      </c>
      <c r="E6" s="167">
        <v>1751.91</v>
      </c>
      <c r="F6" s="167">
        <v>1750</v>
      </c>
      <c r="G6" s="167">
        <v>1245.0999999999999</v>
      </c>
      <c r="H6" s="159">
        <v>2025</v>
      </c>
    </row>
    <row r="7" spans="1:10" x14ac:dyDescent="0.25">
      <c r="A7" s="149"/>
      <c r="H7" s="28"/>
    </row>
    <row r="8" spans="1:10" x14ac:dyDescent="0.25">
      <c r="A8" s="81"/>
      <c r="B8" s="195" t="s">
        <v>69</v>
      </c>
      <c r="C8" s="81"/>
      <c r="D8" s="196">
        <v>1500</v>
      </c>
      <c r="E8" s="202">
        <f>SUM(E6:E7)</f>
        <v>1751.91</v>
      </c>
      <c r="F8" s="202">
        <f t="shared" ref="F8:H8" si="0">SUM(F6:F7)</f>
        <v>1750</v>
      </c>
      <c r="G8" s="202">
        <f t="shared" si="0"/>
        <v>1245.0999999999999</v>
      </c>
      <c r="H8" s="202">
        <f t="shared" si="0"/>
        <v>2025</v>
      </c>
      <c r="I8" s="81"/>
      <c r="J8" s="286">
        <f>SUM(H8-F8)/F8</f>
        <v>0.15714285714285714</v>
      </c>
    </row>
    <row r="9" spans="1:10" x14ac:dyDescent="0.25">
      <c r="C9" s="149"/>
      <c r="D9" s="157"/>
      <c r="E9" s="157"/>
      <c r="F9" s="157"/>
      <c r="G9" s="157"/>
      <c r="H9" s="157"/>
    </row>
    <row r="10" spans="1:10" x14ac:dyDescent="0.25">
      <c r="C10" s="149"/>
    </row>
    <row r="11" spans="1:10" x14ac:dyDescent="0.25">
      <c r="C11" s="149"/>
      <c r="D11" s="157"/>
      <c r="E11" s="157"/>
      <c r="F11" s="157"/>
      <c r="G11" s="157"/>
      <c r="H11" s="157"/>
    </row>
    <row r="12" spans="1:10" x14ac:dyDescent="0.25">
      <c r="C12" s="149"/>
      <c r="D12" s="157"/>
      <c r="E12" s="157"/>
      <c r="F12" s="157"/>
      <c r="G12" s="157"/>
      <c r="H12" s="157"/>
    </row>
    <row r="13" spans="1:10" x14ac:dyDescent="0.25">
      <c r="C13" s="149"/>
    </row>
    <row r="14" spans="1:10" x14ac:dyDescent="0.25">
      <c r="C14" s="149"/>
    </row>
    <row r="15" spans="1:10" x14ac:dyDescent="0.25">
      <c r="C15" s="197"/>
      <c r="D15" s="198"/>
      <c r="E15" s="198"/>
      <c r="F15" s="198"/>
      <c r="G15" s="198"/>
      <c r="H15" s="198"/>
    </row>
  </sheetData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sqref="A1:J1048576"/>
    </sheetView>
  </sheetViews>
  <sheetFormatPr defaultRowHeight="15" x14ac:dyDescent="0.25"/>
  <cols>
    <col min="1" max="1" width="1.85546875" customWidth="1"/>
    <col min="2" max="2" width="16.7109375" customWidth="1"/>
    <col min="3" max="3" width="17.140625" customWidth="1"/>
    <col min="4" max="5" width="13.140625" customWidth="1"/>
    <col min="6" max="6" width="12.7109375" customWidth="1"/>
    <col min="7" max="7" width="13.140625" customWidth="1"/>
    <col min="8" max="8" width="12.7109375" customWidth="1"/>
    <col min="9" max="9" width="2.85546875" customWidth="1"/>
    <col min="10" max="10" width="11.5703125" customWidth="1"/>
  </cols>
  <sheetData>
    <row r="1" spans="1:10" x14ac:dyDescent="0.25">
      <c r="A1" s="17" t="s">
        <v>43</v>
      </c>
      <c r="E1" s="18" t="s">
        <v>44</v>
      </c>
      <c r="F1" s="19"/>
      <c r="H1" s="19" t="s">
        <v>362</v>
      </c>
      <c r="I1" s="20"/>
    </row>
    <row r="2" spans="1:10" x14ac:dyDescent="0.25">
      <c r="A2" s="17"/>
      <c r="B2" s="244">
        <f ca="1">TODAY()</f>
        <v>43955</v>
      </c>
      <c r="I2" s="20"/>
    </row>
    <row r="3" spans="1:10" x14ac:dyDescent="0.25">
      <c r="E3" s="21" t="s">
        <v>45</v>
      </c>
    </row>
    <row r="4" spans="1:10" x14ac:dyDescent="0.25">
      <c r="D4" s="88">
        <v>2016</v>
      </c>
      <c r="E4" s="88">
        <v>2016</v>
      </c>
      <c r="F4" s="227">
        <v>2017</v>
      </c>
      <c r="G4" s="88">
        <v>2017</v>
      </c>
      <c r="H4" s="90">
        <v>2018</v>
      </c>
      <c r="J4" s="93" t="s">
        <v>46</v>
      </c>
    </row>
    <row r="5" spans="1:10" x14ac:dyDescent="0.25">
      <c r="D5" s="21" t="s">
        <v>47</v>
      </c>
      <c r="E5" s="21" t="s">
        <v>48</v>
      </c>
      <c r="F5" s="124" t="s">
        <v>47</v>
      </c>
      <c r="G5" s="94" t="s">
        <v>452</v>
      </c>
      <c r="H5" s="95" t="s">
        <v>414</v>
      </c>
      <c r="J5" s="134" t="s">
        <v>180</v>
      </c>
    </row>
    <row r="6" spans="1:10" x14ac:dyDescent="0.25">
      <c r="A6" s="27" t="s">
        <v>363</v>
      </c>
      <c r="F6" s="56"/>
      <c r="H6" s="28"/>
    </row>
    <row r="7" spans="1:10" x14ac:dyDescent="0.25">
      <c r="A7" s="27" t="s">
        <v>160</v>
      </c>
      <c r="B7" s="40"/>
      <c r="F7" s="56"/>
      <c r="H7" s="28"/>
    </row>
    <row r="8" spans="1:10" x14ac:dyDescent="0.25">
      <c r="B8" s="27" t="s">
        <v>364</v>
      </c>
      <c r="D8" s="33">
        <v>0</v>
      </c>
      <c r="E8" s="31"/>
      <c r="F8" s="119">
        <v>4000</v>
      </c>
      <c r="G8" s="33">
        <v>0</v>
      </c>
      <c r="H8" s="41">
        <v>4000</v>
      </c>
    </row>
    <row r="9" spans="1:10" x14ac:dyDescent="0.25">
      <c r="B9" s="27" t="s">
        <v>365</v>
      </c>
      <c r="D9" s="33">
        <v>0</v>
      </c>
      <c r="E9" s="31"/>
      <c r="F9" s="119">
        <v>2000</v>
      </c>
      <c r="G9" s="67">
        <v>1879.79</v>
      </c>
      <c r="H9" s="41">
        <v>2000</v>
      </c>
    </row>
    <row r="10" spans="1:10" x14ac:dyDescent="0.25">
      <c r="B10" s="27" t="s">
        <v>366</v>
      </c>
      <c r="D10" s="67">
        <v>3000</v>
      </c>
      <c r="E10" s="31">
        <v>3198</v>
      </c>
      <c r="F10" s="170">
        <v>0</v>
      </c>
      <c r="G10" s="67">
        <v>0</v>
      </c>
      <c r="H10" s="105">
        <v>0</v>
      </c>
    </row>
    <row r="11" spans="1:10" x14ac:dyDescent="0.25">
      <c r="B11" s="27"/>
      <c r="D11" s="67"/>
      <c r="E11" s="31"/>
      <c r="F11" s="170"/>
      <c r="G11" s="67"/>
      <c r="H11" s="105"/>
    </row>
    <row r="12" spans="1:10" x14ac:dyDescent="0.25">
      <c r="A12" s="219" t="s">
        <v>106</v>
      </c>
      <c r="B12" s="218"/>
      <c r="C12" s="219" t="s">
        <v>136</v>
      </c>
      <c r="D12" s="223">
        <f t="shared" ref="D12" si="0">SUM(D8:D11)</f>
        <v>3000</v>
      </c>
      <c r="E12" s="223">
        <f t="shared" ref="E12:G12" si="1">SUM(E8:E11)</f>
        <v>3198</v>
      </c>
      <c r="F12" s="223">
        <f>SUM(F8:F11)</f>
        <v>6000</v>
      </c>
      <c r="G12" s="223">
        <f t="shared" si="1"/>
        <v>1879.79</v>
      </c>
      <c r="H12" s="223">
        <f>SUM(H8:H11)</f>
        <v>6000</v>
      </c>
      <c r="I12" s="74"/>
      <c r="J12" s="74"/>
    </row>
    <row r="13" spans="1:10" x14ac:dyDescent="0.25">
      <c r="B13" s="27"/>
      <c r="D13" s="67"/>
      <c r="E13" s="31"/>
      <c r="F13" s="170"/>
      <c r="G13" s="67"/>
      <c r="H13" s="105"/>
    </row>
    <row r="14" spans="1:10" x14ac:dyDescent="0.25">
      <c r="A14" s="27" t="s">
        <v>367</v>
      </c>
      <c r="B14" s="27"/>
      <c r="D14" s="67"/>
      <c r="E14" s="31"/>
      <c r="F14" s="170"/>
      <c r="G14" s="67"/>
      <c r="H14" s="105"/>
    </row>
    <row r="15" spans="1:10" x14ac:dyDescent="0.25">
      <c r="A15" s="40" t="s">
        <v>137</v>
      </c>
      <c r="B15" s="27"/>
      <c r="D15" s="67"/>
      <c r="E15" s="31"/>
      <c r="F15" s="170"/>
      <c r="G15" s="67"/>
      <c r="H15" s="105"/>
    </row>
    <row r="16" spans="1:10" x14ac:dyDescent="0.25">
      <c r="B16" s="27" t="s">
        <v>368</v>
      </c>
      <c r="D16" s="67">
        <v>1000</v>
      </c>
      <c r="E16" s="31">
        <v>751.76</v>
      </c>
      <c r="F16" s="170">
        <v>0</v>
      </c>
      <c r="G16" s="67">
        <v>0</v>
      </c>
      <c r="H16" s="105">
        <v>0</v>
      </c>
    </row>
    <row r="17" spans="1:10" x14ac:dyDescent="0.25">
      <c r="B17" s="27"/>
      <c r="C17" s="40"/>
      <c r="D17" s="66"/>
      <c r="E17" s="31"/>
      <c r="F17" s="131"/>
      <c r="G17" s="66"/>
      <c r="H17" s="192"/>
    </row>
    <row r="18" spans="1:10" x14ac:dyDescent="0.25">
      <c r="A18" s="219" t="s">
        <v>124</v>
      </c>
      <c r="B18" s="218"/>
      <c r="C18" s="219" t="s">
        <v>369</v>
      </c>
      <c r="D18" s="223">
        <f t="shared" ref="D18" si="2">SUM(D16:D17)</f>
        <v>1000</v>
      </c>
      <c r="E18" s="223">
        <f t="shared" ref="E18:G18" si="3">SUM(E16:E17)</f>
        <v>751.76</v>
      </c>
      <c r="F18" s="223">
        <f>SUM(F16:F17)</f>
        <v>0</v>
      </c>
      <c r="G18" s="223">
        <f t="shared" si="3"/>
        <v>0</v>
      </c>
      <c r="H18" s="223">
        <f>SUM(H16:H17)</f>
        <v>0</v>
      </c>
      <c r="I18" s="74"/>
      <c r="J18" s="74"/>
    </row>
    <row r="19" spans="1:10" x14ac:dyDescent="0.25">
      <c r="B19" s="27"/>
      <c r="D19" s="67"/>
      <c r="E19" s="31"/>
      <c r="F19" s="170"/>
      <c r="G19" s="67"/>
      <c r="H19" s="105"/>
    </row>
    <row r="20" spans="1:10" x14ac:dyDescent="0.25">
      <c r="A20" s="27" t="s">
        <v>370</v>
      </c>
      <c r="B20" s="27"/>
      <c r="D20" s="67"/>
      <c r="E20" s="31"/>
      <c r="F20" s="170"/>
      <c r="G20" s="67"/>
      <c r="H20" s="105"/>
    </row>
    <row r="21" spans="1:10" x14ac:dyDescent="0.25">
      <c r="A21" s="29" t="s">
        <v>371</v>
      </c>
      <c r="B21" s="27"/>
      <c r="D21" s="67"/>
      <c r="E21" s="31"/>
      <c r="F21" s="170"/>
      <c r="G21" s="67"/>
      <c r="H21" s="105"/>
    </row>
    <row r="22" spans="1:10" x14ac:dyDescent="0.25">
      <c r="B22" s="27" t="s">
        <v>372</v>
      </c>
      <c r="D22" s="67">
        <v>2000</v>
      </c>
      <c r="E22" s="31">
        <v>2000</v>
      </c>
      <c r="F22" s="170">
        <v>0</v>
      </c>
      <c r="G22" s="67">
        <v>0</v>
      </c>
      <c r="H22" s="105">
        <v>0</v>
      </c>
    </row>
    <row r="23" spans="1:10" x14ac:dyDescent="0.25">
      <c r="B23" s="27"/>
      <c r="D23" s="67"/>
      <c r="E23" s="31"/>
      <c r="F23" s="170"/>
      <c r="G23" s="67"/>
      <c r="H23" s="105"/>
    </row>
    <row r="24" spans="1:10" x14ac:dyDescent="0.25">
      <c r="A24" s="219" t="s">
        <v>373</v>
      </c>
      <c r="B24" s="218"/>
      <c r="C24" s="219" t="s">
        <v>343</v>
      </c>
      <c r="D24" s="223">
        <f t="shared" ref="D24" si="4">SUM(D22)</f>
        <v>2000</v>
      </c>
      <c r="E24" s="223">
        <f t="shared" ref="E24:G24" si="5">SUM(E22)</f>
        <v>2000</v>
      </c>
      <c r="F24" s="223">
        <f>SUM(F22)</f>
        <v>0</v>
      </c>
      <c r="G24" s="223">
        <f t="shared" si="5"/>
        <v>0</v>
      </c>
      <c r="H24" s="223">
        <f>SUM(H22)</f>
        <v>0</v>
      </c>
      <c r="I24" s="219"/>
      <c r="J24" s="219"/>
    </row>
    <row r="25" spans="1:10" x14ac:dyDescent="0.25">
      <c r="B25" s="27"/>
      <c r="D25" s="67"/>
      <c r="E25" s="31"/>
      <c r="F25" s="67"/>
      <c r="G25" s="67"/>
      <c r="H25" s="67"/>
    </row>
    <row r="26" spans="1:10" x14ac:dyDescent="0.25">
      <c r="B26" s="27"/>
      <c r="D26" s="67"/>
      <c r="E26" s="31"/>
      <c r="F26" s="67"/>
      <c r="G26" s="67"/>
      <c r="H26" s="67"/>
    </row>
    <row r="27" spans="1:10" x14ac:dyDescent="0.25">
      <c r="C27" s="121" t="s">
        <v>134</v>
      </c>
      <c r="D27" s="199">
        <f>SUM(D12,D18,D24)</f>
        <v>6000</v>
      </c>
      <c r="E27" s="199">
        <f>SUM(E12,E18,E24)</f>
        <v>5949.76</v>
      </c>
      <c r="F27" s="199">
        <f>SUM(F12,F18,F24)</f>
        <v>6000</v>
      </c>
      <c r="G27" s="199">
        <f>SUM(G12,G18,G24)</f>
        <v>1879.79</v>
      </c>
      <c r="H27" s="199">
        <f>SUM(H12,H18,H24)</f>
        <v>6000</v>
      </c>
      <c r="I27" s="81"/>
      <c r="J27" s="278">
        <v>0</v>
      </c>
    </row>
  </sheetData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workbookViewId="0">
      <selection sqref="A1:I8"/>
    </sheetView>
  </sheetViews>
  <sheetFormatPr defaultRowHeight="15" x14ac:dyDescent="0.25"/>
  <cols>
    <col min="1" max="1" width="17.85546875" customWidth="1"/>
    <col min="2" max="2" width="17.140625" customWidth="1"/>
    <col min="3" max="4" width="13.140625" customWidth="1"/>
    <col min="5" max="5" width="12.85546875" customWidth="1"/>
    <col min="6" max="6" width="13.140625" customWidth="1"/>
    <col min="7" max="7" width="12.85546875" customWidth="1"/>
    <col min="8" max="8" width="2.85546875" customWidth="1"/>
    <col min="9" max="9" width="11.5703125" customWidth="1" collapsed="1"/>
  </cols>
  <sheetData>
    <row r="1" spans="1:9" x14ac:dyDescent="0.25">
      <c r="A1" s="17" t="s">
        <v>43</v>
      </c>
      <c r="D1" s="18" t="s">
        <v>44</v>
      </c>
      <c r="H1" s="20"/>
    </row>
    <row r="2" spans="1:9" x14ac:dyDescent="0.25">
      <c r="A2" s="250">
        <f ca="1">TODAY()</f>
        <v>43955</v>
      </c>
      <c r="H2" s="20"/>
    </row>
    <row r="3" spans="1:9" x14ac:dyDescent="0.25">
      <c r="D3" s="21" t="s">
        <v>45</v>
      </c>
    </row>
    <row r="4" spans="1: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H4" s="93"/>
      <c r="I4" s="93" t="s">
        <v>46</v>
      </c>
    </row>
    <row r="5" spans="1:9" x14ac:dyDescent="0.25">
      <c r="C5" s="21" t="s">
        <v>47</v>
      </c>
      <c r="D5" s="21" t="s">
        <v>48</v>
      </c>
      <c r="E5" s="124" t="s">
        <v>47</v>
      </c>
      <c r="F5" s="94" t="s">
        <v>452</v>
      </c>
      <c r="G5" s="95" t="s">
        <v>414</v>
      </c>
      <c r="H5" s="93"/>
      <c r="I5" s="124" t="s">
        <v>180</v>
      </c>
    </row>
    <row r="6" spans="1:9" x14ac:dyDescent="0.25">
      <c r="A6" s="27" t="s">
        <v>374</v>
      </c>
      <c r="E6" s="56"/>
      <c r="G6" s="28"/>
    </row>
    <row r="7" spans="1:9" x14ac:dyDescent="0.25">
      <c r="A7" s="27"/>
      <c r="E7" s="56"/>
      <c r="G7" s="28"/>
    </row>
    <row r="8" spans="1:9" x14ac:dyDescent="0.25">
      <c r="A8" s="200" t="s">
        <v>375</v>
      </c>
      <c r="B8" s="81"/>
      <c r="C8" s="201">
        <v>52000</v>
      </c>
      <c r="D8" s="202">
        <v>35159.910000000003</v>
      </c>
      <c r="E8" s="201">
        <v>45000</v>
      </c>
      <c r="F8" s="201">
        <v>20200.03</v>
      </c>
      <c r="G8" s="201">
        <v>43000</v>
      </c>
      <c r="H8" s="81"/>
      <c r="I8" s="291">
        <f>SUM(G8-E8)/E8</f>
        <v>-4.4444444444444446E-2</v>
      </c>
    </row>
    <row r="9" spans="1:9" x14ac:dyDescent="0.25">
      <c r="A9" s="27"/>
    </row>
    <row r="10" spans="1:9" x14ac:dyDescent="0.25">
      <c r="A10" s="17" t="s">
        <v>43</v>
      </c>
      <c r="D10" s="18" t="s">
        <v>44</v>
      </c>
      <c r="H10" s="20"/>
    </row>
    <row r="11" spans="1:9" x14ac:dyDescent="0.25">
      <c r="A11" s="250">
        <f ca="1">TODAY()</f>
        <v>43955</v>
      </c>
      <c r="H11" s="20"/>
    </row>
    <row r="12" spans="1:9" x14ac:dyDescent="0.25">
      <c r="D12" s="21" t="s">
        <v>45</v>
      </c>
    </row>
    <row r="13" spans="1:9" x14ac:dyDescent="0.25">
      <c r="C13" s="88">
        <v>2016</v>
      </c>
      <c r="D13" s="88">
        <v>2016</v>
      </c>
      <c r="E13" s="227">
        <v>2017</v>
      </c>
      <c r="F13" s="88">
        <v>2017</v>
      </c>
      <c r="G13" s="90">
        <v>2018</v>
      </c>
      <c r="H13" s="93"/>
      <c r="I13" s="93" t="s">
        <v>46</v>
      </c>
    </row>
    <row r="14" spans="1:9" x14ac:dyDescent="0.25">
      <c r="C14" s="21" t="s">
        <v>47</v>
      </c>
      <c r="D14" s="21" t="s">
        <v>48</v>
      </c>
      <c r="E14" s="124" t="s">
        <v>47</v>
      </c>
      <c r="F14" s="94" t="s">
        <v>452</v>
      </c>
      <c r="G14" s="95" t="s">
        <v>414</v>
      </c>
      <c r="H14" s="93"/>
      <c r="I14" s="124" t="s">
        <v>180</v>
      </c>
    </row>
    <row r="15" spans="1:9" x14ac:dyDescent="0.25">
      <c r="A15" s="27" t="s">
        <v>376</v>
      </c>
      <c r="E15" s="56"/>
      <c r="G15" s="28"/>
    </row>
    <row r="16" spans="1:9" x14ac:dyDescent="0.25">
      <c r="A16" s="27"/>
      <c r="E16" s="56"/>
      <c r="G16" s="28"/>
    </row>
    <row r="17" spans="1:9" x14ac:dyDescent="0.25">
      <c r="A17" s="200" t="s">
        <v>377</v>
      </c>
      <c r="B17" s="81"/>
      <c r="C17" s="203">
        <v>100</v>
      </c>
      <c r="D17" s="204">
        <v>0</v>
      </c>
      <c r="E17" s="203">
        <v>100</v>
      </c>
      <c r="F17" s="204">
        <v>0</v>
      </c>
      <c r="G17" s="203">
        <v>100</v>
      </c>
      <c r="H17" s="81"/>
      <c r="I17" s="290">
        <f>SUM(G17-E17)/E17</f>
        <v>0</v>
      </c>
    </row>
    <row r="18" spans="1:9" x14ac:dyDescent="0.25">
      <c r="B18" s="27"/>
      <c r="C18" s="34"/>
      <c r="D18" s="34"/>
      <c r="E18" s="34"/>
      <c r="F18" s="33"/>
      <c r="G18" s="34"/>
    </row>
    <row r="19" spans="1:9" x14ac:dyDescent="0.25">
      <c r="B19" s="27"/>
    </row>
    <row r="20" spans="1:9" x14ac:dyDescent="0.25">
      <c r="B20" s="27"/>
      <c r="C20" s="34"/>
      <c r="D20" s="34"/>
      <c r="E20" s="34"/>
      <c r="F20" s="33"/>
      <c r="G20" s="34"/>
    </row>
    <row r="21" spans="1:9" x14ac:dyDescent="0.25">
      <c r="B21" s="27"/>
      <c r="C21" s="34"/>
      <c r="D21" s="34"/>
      <c r="E21" s="34"/>
      <c r="F21" s="33"/>
      <c r="G21" s="34"/>
    </row>
    <row r="22" spans="1:9" x14ac:dyDescent="0.25">
      <c r="A22" s="17" t="s">
        <v>43</v>
      </c>
      <c r="D22" s="18" t="s">
        <v>44</v>
      </c>
      <c r="H22" s="20"/>
    </row>
    <row r="23" spans="1:9" x14ac:dyDescent="0.25">
      <c r="A23" s="250">
        <f ca="1">TODAY()</f>
        <v>43955</v>
      </c>
      <c r="H23" s="20"/>
    </row>
    <row r="24" spans="1:9" x14ac:dyDescent="0.25">
      <c r="D24" s="21" t="s">
        <v>45</v>
      </c>
    </row>
    <row r="25" spans="1:9" x14ac:dyDescent="0.25">
      <c r="C25" s="88">
        <v>2016</v>
      </c>
      <c r="D25" s="88">
        <v>2016</v>
      </c>
      <c r="E25" s="227">
        <v>2017</v>
      </c>
      <c r="F25" s="88">
        <v>2017</v>
      </c>
      <c r="G25" s="90">
        <v>2018</v>
      </c>
      <c r="H25" s="93"/>
      <c r="I25" s="93" t="s">
        <v>46</v>
      </c>
    </row>
    <row r="26" spans="1:9" x14ac:dyDescent="0.25">
      <c r="C26" s="21" t="s">
        <v>47</v>
      </c>
      <c r="D26" s="21" t="s">
        <v>48</v>
      </c>
      <c r="E26" s="124" t="s">
        <v>47</v>
      </c>
      <c r="F26" s="94" t="s">
        <v>452</v>
      </c>
      <c r="G26" s="95" t="s">
        <v>414</v>
      </c>
      <c r="H26" s="93"/>
      <c r="I26" s="124" t="s">
        <v>180</v>
      </c>
    </row>
    <row r="27" spans="1:9" x14ac:dyDescent="0.25">
      <c r="A27" s="27" t="s">
        <v>378</v>
      </c>
      <c r="E27" s="56"/>
      <c r="G27" s="28"/>
    </row>
    <row r="28" spans="1:9" x14ac:dyDescent="0.25">
      <c r="A28" s="27"/>
      <c r="E28" s="56"/>
      <c r="G28" s="28"/>
    </row>
    <row r="29" spans="1:9" x14ac:dyDescent="0.25">
      <c r="A29" s="200" t="s">
        <v>379</v>
      </c>
      <c r="B29" s="81"/>
      <c r="C29" s="201">
        <v>55000</v>
      </c>
      <c r="D29" s="201">
        <v>55000</v>
      </c>
      <c r="E29" s="201">
        <v>55000</v>
      </c>
      <c r="F29" s="201">
        <v>41250</v>
      </c>
      <c r="G29" s="201">
        <v>60500</v>
      </c>
      <c r="H29" s="81"/>
      <c r="I29" s="290">
        <f>SUM(G29-E29)/E29</f>
        <v>0.1</v>
      </c>
    </row>
    <row r="30" spans="1:9" x14ac:dyDescent="0.25">
      <c r="A30" s="27"/>
    </row>
    <row r="31" spans="1:9" x14ac:dyDescent="0.25">
      <c r="B31" s="27"/>
    </row>
    <row r="32" spans="1:9" x14ac:dyDescent="0.25">
      <c r="A32" s="17" t="s">
        <v>43</v>
      </c>
      <c r="D32" s="18" t="s">
        <v>44</v>
      </c>
      <c r="H32" s="20"/>
    </row>
    <row r="33" spans="1:9" x14ac:dyDescent="0.25">
      <c r="A33" s="250">
        <f ca="1">TODAY()</f>
        <v>43955</v>
      </c>
      <c r="H33" s="20"/>
    </row>
    <row r="34" spans="1:9" x14ac:dyDescent="0.25">
      <c r="D34" s="21" t="s">
        <v>45</v>
      </c>
    </row>
    <row r="35" spans="1:9" x14ac:dyDescent="0.25">
      <c r="C35" s="88">
        <v>2016</v>
      </c>
      <c r="D35" s="88">
        <v>2016</v>
      </c>
      <c r="E35" s="227">
        <v>2017</v>
      </c>
      <c r="F35" s="88">
        <v>2017</v>
      </c>
      <c r="G35" s="90">
        <v>2018</v>
      </c>
      <c r="H35" s="93"/>
      <c r="I35" s="93" t="s">
        <v>46</v>
      </c>
    </row>
    <row r="36" spans="1:9" x14ac:dyDescent="0.25">
      <c r="C36" s="21" t="s">
        <v>47</v>
      </c>
      <c r="D36" s="21" t="s">
        <v>48</v>
      </c>
      <c r="E36" s="124" t="s">
        <v>47</v>
      </c>
      <c r="F36" s="94" t="s">
        <v>452</v>
      </c>
      <c r="G36" s="95" t="s">
        <v>414</v>
      </c>
      <c r="H36" s="93"/>
      <c r="I36" s="124" t="s">
        <v>180</v>
      </c>
    </row>
    <row r="37" spans="1:9" x14ac:dyDescent="0.25">
      <c r="A37" s="27" t="s">
        <v>380</v>
      </c>
      <c r="E37" s="56"/>
      <c r="G37" s="28"/>
    </row>
    <row r="38" spans="1:9" x14ac:dyDescent="0.25">
      <c r="A38" s="27" t="s">
        <v>160</v>
      </c>
      <c r="E38" s="56"/>
      <c r="G38" s="28"/>
    </row>
    <row r="39" spans="1:9" x14ac:dyDescent="0.25">
      <c r="A39" s="27" t="s">
        <v>161</v>
      </c>
      <c r="C39" s="33">
        <v>0</v>
      </c>
      <c r="D39" s="214">
        <v>2749</v>
      </c>
      <c r="E39" s="119">
        <v>3000</v>
      </c>
      <c r="F39" s="36">
        <v>2686.75</v>
      </c>
      <c r="G39" s="41">
        <v>3000</v>
      </c>
    </row>
    <row r="40" spans="1:9" x14ac:dyDescent="0.25">
      <c r="A40" s="27" t="s">
        <v>381</v>
      </c>
      <c r="C40" s="30">
        <v>15000</v>
      </c>
      <c r="D40" s="67">
        <v>7651.67</v>
      </c>
      <c r="E40" s="120">
        <v>15000</v>
      </c>
      <c r="F40" s="33">
        <v>0</v>
      </c>
      <c r="G40" s="32">
        <v>15000</v>
      </c>
    </row>
    <row r="41" spans="1:9" x14ac:dyDescent="0.25">
      <c r="A41" s="81"/>
      <c r="B41" s="200" t="s">
        <v>136</v>
      </c>
      <c r="C41" s="201">
        <f t="shared" ref="C41" si="0">SUM(C39:C40)</f>
        <v>15000</v>
      </c>
      <c r="D41" s="201">
        <f t="shared" ref="D41:F41" si="1">SUM(D39:D40)</f>
        <v>10400.67</v>
      </c>
      <c r="E41" s="201">
        <f>SUM(E39:E40)</f>
        <v>18000</v>
      </c>
      <c r="F41" s="201">
        <f t="shared" si="1"/>
        <v>2686.75</v>
      </c>
      <c r="G41" s="201">
        <f>SUM(G39:G40)</f>
        <v>18000</v>
      </c>
      <c r="H41" s="81"/>
      <c r="I41" s="290">
        <f>SUM(G41-E41)/E41</f>
        <v>0</v>
      </c>
    </row>
    <row r="42" spans="1:9" x14ac:dyDescent="0.25">
      <c r="A42" s="56"/>
      <c r="B42" s="126"/>
      <c r="C42" s="120"/>
      <c r="D42" s="120"/>
      <c r="E42" s="120"/>
      <c r="F42" s="119"/>
      <c r="G42" s="120"/>
    </row>
    <row r="43" spans="1:9" x14ac:dyDescent="0.25">
      <c r="A43" s="17" t="s">
        <v>43</v>
      </c>
      <c r="D43" s="18" t="s">
        <v>44</v>
      </c>
      <c r="H43" s="20"/>
    </row>
    <row r="44" spans="1:9" x14ac:dyDescent="0.25">
      <c r="A44" s="250">
        <f ca="1">TODAY()</f>
        <v>43955</v>
      </c>
      <c r="H44" s="20"/>
    </row>
    <row r="45" spans="1:9" x14ac:dyDescent="0.25">
      <c r="D45" s="21" t="s">
        <v>45</v>
      </c>
    </row>
    <row r="46" spans="1:9" x14ac:dyDescent="0.25">
      <c r="C46" s="88">
        <v>2016</v>
      </c>
      <c r="D46" s="88">
        <v>2016</v>
      </c>
      <c r="E46" s="227">
        <v>2017</v>
      </c>
      <c r="F46" s="88">
        <v>2017</v>
      </c>
      <c r="G46" s="90">
        <v>2018</v>
      </c>
      <c r="H46" s="93"/>
      <c r="I46" s="93" t="s">
        <v>46</v>
      </c>
    </row>
    <row r="47" spans="1:9" x14ac:dyDescent="0.25">
      <c r="C47" s="21" t="s">
        <v>47</v>
      </c>
      <c r="D47" s="21" t="s">
        <v>48</v>
      </c>
      <c r="E47" s="124" t="s">
        <v>47</v>
      </c>
      <c r="F47" s="94" t="s">
        <v>452</v>
      </c>
      <c r="G47" s="95" t="s">
        <v>414</v>
      </c>
      <c r="H47" s="93"/>
      <c r="I47" s="124" t="s">
        <v>180</v>
      </c>
    </row>
    <row r="48" spans="1:9" x14ac:dyDescent="0.25">
      <c r="A48" s="27" t="s">
        <v>382</v>
      </c>
      <c r="E48" s="56"/>
      <c r="G48" s="28"/>
    </row>
    <row r="49" spans="1:9" x14ac:dyDescent="0.25">
      <c r="A49" s="27" t="s">
        <v>383</v>
      </c>
      <c r="E49" s="56"/>
      <c r="G49" s="28"/>
    </row>
    <row r="50" spans="1:9" x14ac:dyDescent="0.25">
      <c r="A50" s="27" t="s">
        <v>454</v>
      </c>
      <c r="C50" s="30">
        <v>50000</v>
      </c>
      <c r="D50" s="30">
        <v>50000</v>
      </c>
      <c r="E50" s="120">
        <v>50000</v>
      </c>
      <c r="F50" s="33">
        <v>0</v>
      </c>
      <c r="G50" s="32">
        <v>50000</v>
      </c>
    </row>
    <row r="51" spans="1:9" x14ac:dyDescent="0.25">
      <c r="A51" s="27" t="s">
        <v>384</v>
      </c>
      <c r="C51" s="30">
        <v>50000</v>
      </c>
      <c r="D51" s="30">
        <v>89766.399999999994</v>
      </c>
      <c r="E51" s="120">
        <v>50000</v>
      </c>
      <c r="F51" s="30">
        <v>31283.99</v>
      </c>
      <c r="G51" s="32">
        <v>75000</v>
      </c>
    </row>
    <row r="52" spans="1:9" x14ac:dyDescent="0.25">
      <c r="A52" s="81"/>
      <c r="B52" s="200" t="s">
        <v>385</v>
      </c>
      <c r="C52" s="205">
        <f t="shared" ref="C52" si="2">SUM(C50:C51)</f>
        <v>100000</v>
      </c>
      <c r="D52" s="205">
        <f t="shared" ref="D52:F52" si="3">SUM(D50:D51)</f>
        <v>139766.39999999999</v>
      </c>
      <c r="E52" s="205">
        <f>SUM(E50:E51)</f>
        <v>100000</v>
      </c>
      <c r="F52" s="205">
        <f t="shared" si="3"/>
        <v>31283.99</v>
      </c>
      <c r="G52" s="205">
        <f>SUM(G50:G51)</f>
        <v>125000</v>
      </c>
      <c r="H52" s="81"/>
      <c r="I52" s="290">
        <f>SUM(G52-E52)/E52</f>
        <v>0.25</v>
      </c>
    </row>
    <row r="53" spans="1:9" x14ac:dyDescent="0.25">
      <c r="B53" s="27"/>
    </row>
    <row r="54" spans="1:9" x14ac:dyDescent="0.25">
      <c r="B54" s="27"/>
      <c r="C54" s="48"/>
      <c r="D54" s="48"/>
      <c r="E54" s="48"/>
      <c r="F54" s="30"/>
      <c r="G54" s="48"/>
    </row>
    <row r="55" spans="1:9" x14ac:dyDescent="0.25">
      <c r="B55" s="27"/>
    </row>
    <row r="56" spans="1:9" x14ac:dyDescent="0.25">
      <c r="A56" s="17" t="s">
        <v>43</v>
      </c>
      <c r="D56" s="18" t="s">
        <v>44</v>
      </c>
      <c r="H56" s="20"/>
    </row>
    <row r="57" spans="1:9" x14ac:dyDescent="0.25">
      <c r="A57" s="250">
        <f ca="1">TODAY()</f>
        <v>43955</v>
      </c>
      <c r="H57" s="20"/>
    </row>
    <row r="58" spans="1:9" x14ac:dyDescent="0.25">
      <c r="D58" s="21" t="s">
        <v>45</v>
      </c>
    </row>
    <row r="59" spans="1:9" x14ac:dyDescent="0.25">
      <c r="C59" s="88">
        <v>2016</v>
      </c>
      <c r="D59" s="88">
        <v>2016</v>
      </c>
      <c r="E59" s="227">
        <v>2017</v>
      </c>
      <c r="F59" s="88">
        <v>2017</v>
      </c>
      <c r="G59" s="90">
        <v>2018</v>
      </c>
      <c r="H59" s="93"/>
      <c r="I59" s="93" t="s">
        <v>46</v>
      </c>
    </row>
    <row r="60" spans="1:9" x14ac:dyDescent="0.25">
      <c r="C60" s="21" t="s">
        <v>47</v>
      </c>
      <c r="D60" s="21" t="s">
        <v>48</v>
      </c>
      <c r="E60" s="124" t="s">
        <v>47</v>
      </c>
      <c r="F60" s="94" t="s">
        <v>452</v>
      </c>
      <c r="G60" s="95" t="s">
        <v>414</v>
      </c>
      <c r="H60" s="93"/>
      <c r="I60" s="124" t="s">
        <v>180</v>
      </c>
    </row>
    <row r="61" spans="1:9" x14ac:dyDescent="0.25">
      <c r="A61" s="27" t="s">
        <v>386</v>
      </c>
      <c r="E61" s="56"/>
      <c r="G61" s="28"/>
    </row>
    <row r="62" spans="1:9" x14ac:dyDescent="0.25">
      <c r="A62" s="27"/>
      <c r="E62" s="56"/>
      <c r="G62" s="28"/>
    </row>
    <row r="63" spans="1:9" x14ac:dyDescent="0.25">
      <c r="A63" s="27" t="s">
        <v>387</v>
      </c>
      <c r="C63" s="36">
        <v>5000</v>
      </c>
      <c r="D63" s="36">
        <v>5000</v>
      </c>
      <c r="E63" s="119">
        <v>5000</v>
      </c>
      <c r="F63" s="33">
        <v>0</v>
      </c>
      <c r="G63" s="41">
        <v>5000</v>
      </c>
    </row>
    <row r="64" spans="1:9" x14ac:dyDescent="0.25">
      <c r="A64" s="27" t="s">
        <v>388</v>
      </c>
      <c r="C64" s="36">
        <v>2000</v>
      </c>
      <c r="D64" s="36">
        <v>2000</v>
      </c>
      <c r="E64" s="119">
        <v>2000</v>
      </c>
      <c r="F64" s="33">
        <v>0</v>
      </c>
      <c r="G64" s="41">
        <v>2000</v>
      </c>
    </row>
    <row r="65" spans="1:9" x14ac:dyDescent="0.25">
      <c r="A65" s="27" t="s">
        <v>389</v>
      </c>
      <c r="C65" s="30">
        <v>15000</v>
      </c>
      <c r="D65" s="30">
        <v>15000</v>
      </c>
      <c r="E65" s="120">
        <v>15000</v>
      </c>
      <c r="F65" s="33">
        <v>15000</v>
      </c>
      <c r="G65" s="32">
        <v>15000</v>
      </c>
    </row>
    <row r="66" spans="1:9" x14ac:dyDescent="0.25">
      <c r="A66" s="27" t="s">
        <v>390</v>
      </c>
      <c r="C66" s="34">
        <v>500</v>
      </c>
      <c r="D66" s="34">
        <v>500</v>
      </c>
      <c r="E66" s="53">
        <v>500</v>
      </c>
      <c r="F66" s="33">
        <v>0</v>
      </c>
      <c r="G66" s="42">
        <v>500</v>
      </c>
    </row>
    <row r="67" spans="1:9" x14ac:dyDescent="0.25">
      <c r="A67" s="27" t="s">
        <v>391</v>
      </c>
      <c r="C67" s="36">
        <v>7000</v>
      </c>
      <c r="D67" s="36">
        <v>7000</v>
      </c>
      <c r="E67" s="119">
        <v>7000</v>
      </c>
      <c r="F67" s="36">
        <v>7000</v>
      </c>
      <c r="G67" s="41">
        <v>7000</v>
      </c>
    </row>
    <row r="68" spans="1:9" x14ac:dyDescent="0.25">
      <c r="A68" s="27" t="s">
        <v>392</v>
      </c>
      <c r="C68" s="30">
        <v>18000</v>
      </c>
      <c r="D68" s="30">
        <v>18000</v>
      </c>
      <c r="E68" s="120">
        <v>18000</v>
      </c>
      <c r="F68" s="67">
        <v>9000</v>
      </c>
      <c r="G68" s="32">
        <v>18000</v>
      </c>
    </row>
    <row r="69" spans="1:9" x14ac:dyDescent="0.25">
      <c r="A69" s="27" t="s">
        <v>393</v>
      </c>
      <c r="C69" s="30">
        <v>10000</v>
      </c>
      <c r="D69" s="30">
        <v>10000</v>
      </c>
      <c r="E69" s="120">
        <v>15000</v>
      </c>
      <c r="F69" s="30">
        <v>15000</v>
      </c>
      <c r="G69" s="32">
        <v>15000</v>
      </c>
      <c r="I69" s="185"/>
    </row>
    <row r="70" spans="1:9" x14ac:dyDescent="0.25">
      <c r="A70" s="27" t="s">
        <v>394</v>
      </c>
      <c r="C70" s="36">
        <v>1000</v>
      </c>
      <c r="D70" s="36">
        <v>1000</v>
      </c>
      <c r="E70" s="119">
        <v>1000</v>
      </c>
      <c r="F70" s="36">
        <v>1000</v>
      </c>
      <c r="G70" s="41">
        <v>1000</v>
      </c>
    </row>
    <row r="71" spans="1:9" x14ac:dyDescent="0.25">
      <c r="A71" s="27" t="s">
        <v>455</v>
      </c>
      <c r="C71" s="36">
        <v>0</v>
      </c>
      <c r="D71" s="36">
        <v>0</v>
      </c>
      <c r="E71" s="119">
        <v>0</v>
      </c>
      <c r="F71" s="36">
        <v>0</v>
      </c>
      <c r="G71" s="41">
        <v>10000</v>
      </c>
    </row>
    <row r="72" spans="1:9" x14ac:dyDescent="0.25">
      <c r="A72" s="81"/>
      <c r="B72" s="200" t="s">
        <v>395</v>
      </c>
      <c r="C72" s="201">
        <f t="shared" ref="C72" si="4">SUM(C63:C70)</f>
        <v>58500</v>
      </c>
      <c r="D72" s="201">
        <f t="shared" ref="D72:F72" si="5">SUM(D63:D70)</f>
        <v>58500</v>
      </c>
      <c r="E72" s="201">
        <f>SUM(E63:E70)</f>
        <v>63500</v>
      </c>
      <c r="F72" s="201">
        <f t="shared" si="5"/>
        <v>47000</v>
      </c>
      <c r="G72" s="201">
        <f>SUM(G63:G71)</f>
        <v>73500</v>
      </c>
      <c r="H72" s="81"/>
      <c r="I72" s="290">
        <f>SUM(G72-E72)/E72</f>
        <v>0.15748031496062992</v>
      </c>
    </row>
    <row r="73" spans="1:9" x14ac:dyDescent="0.25">
      <c r="B73" s="27"/>
    </row>
    <row r="74" spans="1:9" x14ac:dyDescent="0.25">
      <c r="B74" s="27"/>
      <c r="C74" s="30"/>
      <c r="D74" s="30"/>
      <c r="E74" s="30"/>
      <c r="F74" s="30"/>
      <c r="G74" s="30"/>
    </row>
    <row r="75" spans="1:9" x14ac:dyDescent="0.25">
      <c r="C75" s="30"/>
      <c r="D75" s="30"/>
      <c r="E75" s="30"/>
      <c r="F75" s="30"/>
      <c r="G75" s="30"/>
    </row>
    <row r="76" spans="1:9" x14ac:dyDescent="0.25">
      <c r="B76" s="27"/>
    </row>
    <row r="77" spans="1:9" x14ac:dyDescent="0.25">
      <c r="A77" s="17" t="s">
        <v>43</v>
      </c>
      <c r="D77" s="18" t="s">
        <v>44</v>
      </c>
      <c r="H77" s="20"/>
    </row>
    <row r="78" spans="1:9" x14ac:dyDescent="0.25">
      <c r="A78" s="250">
        <f ca="1">TODAY()</f>
        <v>43955</v>
      </c>
      <c r="H78" s="20"/>
    </row>
    <row r="79" spans="1:9" x14ac:dyDescent="0.25">
      <c r="D79" s="21" t="s">
        <v>45</v>
      </c>
    </row>
    <row r="80" spans="1:9" x14ac:dyDescent="0.25">
      <c r="C80" s="88">
        <v>2016</v>
      </c>
      <c r="D80" s="88">
        <v>2016</v>
      </c>
      <c r="E80" s="227">
        <v>2017</v>
      </c>
      <c r="F80" s="88">
        <v>2017</v>
      </c>
      <c r="G80" s="90">
        <v>2018</v>
      </c>
      <c r="H80" s="93"/>
      <c r="I80" s="93" t="s">
        <v>46</v>
      </c>
    </row>
    <row r="81" spans="1:9" x14ac:dyDescent="0.25">
      <c r="C81" s="21" t="s">
        <v>47</v>
      </c>
      <c r="D81" s="21" t="s">
        <v>48</v>
      </c>
      <c r="E81" s="124" t="s">
        <v>47</v>
      </c>
      <c r="F81" s="94" t="s">
        <v>452</v>
      </c>
      <c r="G81" s="95" t="s">
        <v>414</v>
      </c>
      <c r="H81" s="93"/>
      <c r="I81" s="124" t="s">
        <v>180</v>
      </c>
    </row>
    <row r="82" spans="1:9" x14ac:dyDescent="0.25">
      <c r="A82" s="27" t="s">
        <v>396</v>
      </c>
      <c r="E82" s="56"/>
      <c r="G82" s="28"/>
    </row>
    <row r="83" spans="1:9" x14ac:dyDescent="0.25">
      <c r="A83" s="27"/>
      <c r="E83" s="56"/>
      <c r="G83" s="28"/>
    </row>
    <row r="84" spans="1:9" x14ac:dyDescent="0.25">
      <c r="A84" s="200" t="s">
        <v>397</v>
      </c>
      <c r="B84" s="81"/>
      <c r="C84" s="201">
        <v>68848</v>
      </c>
      <c r="D84" s="201">
        <v>68848</v>
      </c>
      <c r="E84" s="201">
        <v>69982</v>
      </c>
      <c r="F84" s="201">
        <v>52485</v>
      </c>
      <c r="G84" s="201">
        <v>72782</v>
      </c>
      <c r="H84" s="81"/>
      <c r="I84" s="290">
        <f>SUM(G84-E84)/E84</f>
        <v>4.0010288359863963E-2</v>
      </c>
    </row>
    <row r="85" spans="1:9" x14ac:dyDescent="0.25">
      <c r="B85" s="27"/>
      <c r="C85" s="30"/>
      <c r="D85" s="30"/>
      <c r="E85" s="30"/>
      <c r="F85" s="30"/>
      <c r="G85" s="30"/>
    </row>
    <row r="86" spans="1:9" x14ac:dyDescent="0.25">
      <c r="B86" s="27"/>
      <c r="C86" s="30"/>
      <c r="D86" s="30"/>
      <c r="E86" s="30"/>
      <c r="F86" s="30"/>
      <c r="G86" s="30"/>
    </row>
    <row r="87" spans="1:9" x14ac:dyDescent="0.25">
      <c r="B87" s="27"/>
    </row>
    <row r="88" spans="1:9" x14ac:dyDescent="0.25">
      <c r="A88" s="17" t="s">
        <v>43</v>
      </c>
      <c r="D88" s="18" t="s">
        <v>44</v>
      </c>
      <c r="H88" s="20"/>
    </row>
    <row r="89" spans="1:9" x14ac:dyDescent="0.25">
      <c r="A89" s="250">
        <f ca="1">TODAY()</f>
        <v>43955</v>
      </c>
      <c r="H89" s="20"/>
    </row>
    <row r="90" spans="1:9" x14ac:dyDescent="0.25">
      <c r="D90" s="21" t="s">
        <v>45</v>
      </c>
    </row>
    <row r="91" spans="1:9" x14ac:dyDescent="0.25">
      <c r="C91" s="88">
        <v>2016</v>
      </c>
      <c r="D91" s="88">
        <v>2016</v>
      </c>
      <c r="E91" s="227">
        <v>2017</v>
      </c>
      <c r="F91" s="88">
        <v>2017</v>
      </c>
      <c r="G91" s="90">
        <v>2018</v>
      </c>
      <c r="H91" s="93"/>
      <c r="I91" s="93" t="s">
        <v>46</v>
      </c>
    </row>
    <row r="92" spans="1:9" x14ac:dyDescent="0.25">
      <c r="C92" s="21" t="s">
        <v>47</v>
      </c>
      <c r="D92" s="21" t="s">
        <v>48</v>
      </c>
      <c r="E92" s="124" t="s">
        <v>47</v>
      </c>
      <c r="F92" s="94" t="s">
        <v>452</v>
      </c>
      <c r="G92" s="95" t="s">
        <v>414</v>
      </c>
      <c r="H92" s="93"/>
      <c r="I92" s="124" t="s">
        <v>180</v>
      </c>
    </row>
    <row r="93" spans="1:9" x14ac:dyDescent="0.25">
      <c r="A93" s="27" t="s">
        <v>398</v>
      </c>
      <c r="E93" s="56"/>
      <c r="G93" s="28"/>
    </row>
    <row r="94" spans="1:9" x14ac:dyDescent="0.25">
      <c r="A94" s="27"/>
      <c r="E94" s="56"/>
      <c r="G94" s="28"/>
    </row>
    <row r="95" spans="1:9" x14ac:dyDescent="0.25">
      <c r="A95" s="200" t="s">
        <v>399</v>
      </c>
      <c r="B95" s="81"/>
      <c r="C95" s="206">
        <v>18500</v>
      </c>
      <c r="D95" s="206">
        <v>18500</v>
      </c>
      <c r="E95" s="201">
        <v>18500</v>
      </c>
      <c r="F95" s="206">
        <v>0</v>
      </c>
      <c r="G95" s="201">
        <v>18500</v>
      </c>
      <c r="H95" s="81"/>
      <c r="I95" s="290">
        <f>SUM(G95-E95)/E95</f>
        <v>0</v>
      </c>
    </row>
    <row r="96" spans="1:9" x14ac:dyDescent="0.25">
      <c r="A96" s="27"/>
    </row>
    <row r="97" spans="1:9" x14ac:dyDescent="0.25">
      <c r="B97" s="27"/>
      <c r="C97" s="33"/>
      <c r="D97" s="33"/>
      <c r="E97" s="30"/>
      <c r="F97" s="33"/>
      <c r="G97" s="30"/>
    </row>
    <row r="98" spans="1:9" x14ac:dyDescent="0.25">
      <c r="B98" s="27"/>
    </row>
    <row r="99" spans="1:9" x14ac:dyDescent="0.25">
      <c r="B99" s="27"/>
      <c r="C99" s="33"/>
      <c r="D99" s="33"/>
      <c r="E99" s="30"/>
      <c r="F99" s="33"/>
      <c r="G99" s="30"/>
    </row>
    <row r="100" spans="1:9" x14ac:dyDescent="0.25">
      <c r="B100" s="27"/>
      <c r="C100" s="33"/>
      <c r="D100" s="33"/>
      <c r="E100" s="30"/>
      <c r="F100" s="33"/>
      <c r="G100" s="30"/>
    </row>
    <row r="101" spans="1:9" x14ac:dyDescent="0.25">
      <c r="A101" s="17" t="s">
        <v>43</v>
      </c>
      <c r="D101" s="18" t="s">
        <v>44</v>
      </c>
      <c r="H101" s="20"/>
    </row>
    <row r="102" spans="1:9" x14ac:dyDescent="0.25">
      <c r="A102" s="250">
        <f ca="1">TODAY()</f>
        <v>43955</v>
      </c>
      <c r="H102" s="20"/>
    </row>
    <row r="103" spans="1:9" x14ac:dyDescent="0.25">
      <c r="D103" s="21" t="s">
        <v>45</v>
      </c>
    </row>
    <row r="104" spans="1:9" x14ac:dyDescent="0.25">
      <c r="C104" s="88">
        <v>2016</v>
      </c>
      <c r="D104" s="88">
        <v>2016</v>
      </c>
      <c r="E104" s="227">
        <v>2017</v>
      </c>
      <c r="F104" s="88">
        <v>2017</v>
      </c>
      <c r="G104" s="90">
        <v>2018</v>
      </c>
      <c r="H104" s="93"/>
      <c r="I104" s="93" t="s">
        <v>46</v>
      </c>
    </row>
    <row r="105" spans="1:9" x14ac:dyDescent="0.25">
      <c r="C105" s="21" t="s">
        <v>47</v>
      </c>
      <c r="D105" s="21" t="s">
        <v>48</v>
      </c>
      <c r="E105" s="124" t="s">
        <v>47</v>
      </c>
      <c r="F105" s="94" t="s">
        <v>452</v>
      </c>
      <c r="G105" s="95" t="s">
        <v>414</v>
      </c>
      <c r="H105" s="93"/>
      <c r="I105" s="124" t="s">
        <v>180</v>
      </c>
    </row>
    <row r="106" spans="1:9" x14ac:dyDescent="0.25">
      <c r="A106" s="27" t="s">
        <v>400</v>
      </c>
      <c r="E106" s="56"/>
      <c r="G106" s="28"/>
    </row>
    <row r="107" spans="1:9" x14ac:dyDescent="0.25">
      <c r="A107" s="27"/>
      <c r="E107" s="56"/>
      <c r="G107" s="28"/>
    </row>
    <row r="108" spans="1:9" x14ac:dyDescent="0.25">
      <c r="A108" s="27" t="s">
        <v>152</v>
      </c>
      <c r="C108" s="30">
        <v>26884</v>
      </c>
      <c r="D108" s="31">
        <v>26625.599999999999</v>
      </c>
      <c r="E108" s="120">
        <v>31881</v>
      </c>
      <c r="F108" s="30">
        <v>23643.03</v>
      </c>
      <c r="G108" s="32">
        <v>33066</v>
      </c>
    </row>
    <row r="109" spans="1:9" x14ac:dyDescent="0.25">
      <c r="A109" s="27" t="s">
        <v>57</v>
      </c>
      <c r="C109" s="36">
        <v>1504</v>
      </c>
      <c r="D109" s="31">
        <v>1288.6500000000001</v>
      </c>
      <c r="E109" s="139">
        <v>0</v>
      </c>
      <c r="F109" s="34">
        <v>0</v>
      </c>
      <c r="G109" s="35">
        <v>0</v>
      </c>
    </row>
    <row r="110" spans="1:9" x14ac:dyDescent="0.25">
      <c r="A110" s="27" t="s">
        <v>58</v>
      </c>
      <c r="C110" s="34">
        <v>987</v>
      </c>
      <c r="D110" s="31">
        <v>584.85</v>
      </c>
      <c r="E110" s="139">
        <v>0</v>
      </c>
      <c r="F110" s="34">
        <v>0</v>
      </c>
      <c r="G110" s="35">
        <v>0</v>
      </c>
    </row>
    <row r="111" spans="1:9" x14ac:dyDescent="0.25">
      <c r="A111" s="27" t="s">
        <v>59</v>
      </c>
      <c r="C111" s="36">
        <v>1175</v>
      </c>
      <c r="D111" s="31">
        <v>1883.4</v>
      </c>
      <c r="E111" s="139">
        <v>0</v>
      </c>
      <c r="F111" s="36">
        <v>0</v>
      </c>
      <c r="G111" s="35">
        <v>0</v>
      </c>
    </row>
    <row r="112" spans="1:9" x14ac:dyDescent="0.25">
      <c r="A112" s="27" t="s">
        <v>60</v>
      </c>
      <c r="C112" s="50">
        <v>62</v>
      </c>
      <c r="D112" s="31">
        <v>0</v>
      </c>
      <c r="E112" s="139">
        <v>0</v>
      </c>
      <c r="F112" s="33">
        <v>0</v>
      </c>
      <c r="G112" s="35">
        <v>0</v>
      </c>
    </row>
    <row r="113" spans="1:9" x14ac:dyDescent="0.25">
      <c r="A113" s="27" t="s">
        <v>63</v>
      </c>
      <c r="C113" s="34">
        <v>624</v>
      </c>
      <c r="D113" s="31">
        <v>512.76</v>
      </c>
      <c r="E113" s="53">
        <v>525</v>
      </c>
      <c r="F113" s="34">
        <v>371.25</v>
      </c>
      <c r="G113" s="42">
        <v>545</v>
      </c>
    </row>
    <row r="114" spans="1:9" x14ac:dyDescent="0.25">
      <c r="A114" s="27" t="s">
        <v>64</v>
      </c>
      <c r="C114" s="30">
        <v>11118</v>
      </c>
      <c r="D114" s="31">
        <v>9209.7800000000007</v>
      </c>
      <c r="E114" s="120">
        <v>10162</v>
      </c>
      <c r="F114" s="36">
        <v>7139.76</v>
      </c>
      <c r="G114" s="32">
        <v>10085</v>
      </c>
    </row>
    <row r="115" spans="1:9" x14ac:dyDescent="0.25">
      <c r="A115" s="27" t="s">
        <v>66</v>
      </c>
      <c r="C115" s="34">
        <v>100</v>
      </c>
      <c r="D115" s="31">
        <v>0</v>
      </c>
      <c r="E115" s="53">
        <v>100</v>
      </c>
      <c r="F115" s="33">
        <v>500</v>
      </c>
      <c r="G115" s="42">
        <v>100</v>
      </c>
    </row>
    <row r="116" spans="1:9" x14ac:dyDescent="0.25">
      <c r="A116" s="27" t="s">
        <v>67</v>
      </c>
      <c r="C116" s="34">
        <v>172</v>
      </c>
      <c r="D116" s="31">
        <v>1331.89</v>
      </c>
      <c r="E116" s="53">
        <v>270</v>
      </c>
      <c r="F116" s="34">
        <v>146.93</v>
      </c>
      <c r="G116" s="42">
        <v>310</v>
      </c>
    </row>
    <row r="117" spans="1:9" x14ac:dyDescent="0.25">
      <c r="A117" s="27" t="s">
        <v>401</v>
      </c>
      <c r="C117" s="67">
        <v>0</v>
      </c>
      <c r="D117" s="31">
        <v>884.9</v>
      </c>
      <c r="E117" s="170">
        <v>2073</v>
      </c>
      <c r="F117" s="67">
        <v>1536.72</v>
      </c>
      <c r="G117" s="105">
        <v>2150</v>
      </c>
    </row>
    <row r="118" spans="1:9" x14ac:dyDescent="0.25">
      <c r="A118" s="27" t="s">
        <v>402</v>
      </c>
      <c r="C118" s="67">
        <v>2342</v>
      </c>
      <c r="D118" s="31">
        <v>2259.19</v>
      </c>
      <c r="E118" s="170">
        <v>2600</v>
      </c>
      <c r="F118" s="67">
        <v>1844.21</v>
      </c>
      <c r="G118" s="105">
        <v>2695</v>
      </c>
    </row>
    <row r="119" spans="1:9" x14ac:dyDescent="0.25">
      <c r="B119" s="27"/>
      <c r="D119" s="31"/>
      <c r="E119" s="56"/>
      <c r="G119" s="56"/>
    </row>
    <row r="120" spans="1:9" x14ac:dyDescent="0.25">
      <c r="A120" s="200" t="s">
        <v>403</v>
      </c>
      <c r="B120" s="200" t="s">
        <v>404</v>
      </c>
      <c r="C120" s="201">
        <f>SUM(C108:C118)</f>
        <v>44968</v>
      </c>
      <c r="D120" s="201">
        <f>SUM(D108:D118)</f>
        <v>44581.020000000004</v>
      </c>
      <c r="E120" s="201">
        <f>SUM(E108:E119)</f>
        <v>47611</v>
      </c>
      <c r="F120" s="201">
        <f>SUM(F108:F118)</f>
        <v>35181.9</v>
      </c>
      <c r="G120" s="201">
        <f>SUM(G108:G119)</f>
        <v>48951</v>
      </c>
      <c r="H120" s="81"/>
      <c r="I120" s="290">
        <f>SUM(G120-E120)/E120</f>
        <v>2.8144756463842388E-2</v>
      </c>
    </row>
    <row r="121" spans="1:9" x14ac:dyDescent="0.25">
      <c r="B121" s="27"/>
      <c r="C121" s="30"/>
      <c r="D121" s="30"/>
      <c r="E121" s="120"/>
      <c r="F121" s="30"/>
      <c r="G121" s="120"/>
    </row>
    <row r="122" spans="1:9" x14ac:dyDescent="0.25">
      <c r="B122" s="27"/>
    </row>
    <row r="123" spans="1:9" x14ac:dyDescent="0.25">
      <c r="B123" s="27"/>
    </row>
    <row r="124" spans="1:9" x14ac:dyDescent="0.25">
      <c r="A124" s="17" t="s">
        <v>43</v>
      </c>
      <c r="D124" s="18" t="s">
        <v>44</v>
      </c>
      <c r="H124" s="20"/>
    </row>
    <row r="125" spans="1:9" x14ac:dyDescent="0.25">
      <c r="A125" s="250">
        <f ca="1">TODAY()</f>
        <v>43955</v>
      </c>
      <c r="H125" s="20"/>
    </row>
    <row r="126" spans="1:9" x14ac:dyDescent="0.25">
      <c r="D126" s="21" t="s">
        <v>45</v>
      </c>
    </row>
    <row r="127" spans="1:9" x14ac:dyDescent="0.25">
      <c r="C127" s="88">
        <v>2016</v>
      </c>
      <c r="D127" s="88">
        <v>2016</v>
      </c>
      <c r="E127" s="227">
        <v>2017</v>
      </c>
      <c r="F127" s="88">
        <v>2017</v>
      </c>
      <c r="G127" s="90">
        <v>2018</v>
      </c>
      <c r="H127" s="93"/>
      <c r="I127" s="93" t="s">
        <v>46</v>
      </c>
    </row>
    <row r="128" spans="1:9" x14ac:dyDescent="0.25">
      <c r="C128" s="21" t="s">
        <v>47</v>
      </c>
      <c r="D128" s="21" t="s">
        <v>48</v>
      </c>
      <c r="E128" s="124" t="s">
        <v>47</v>
      </c>
      <c r="F128" s="94" t="s">
        <v>452</v>
      </c>
      <c r="G128" s="95" t="s">
        <v>414</v>
      </c>
      <c r="H128" s="93"/>
      <c r="I128" s="124" t="s">
        <v>180</v>
      </c>
    </row>
    <row r="129" spans="1:9" x14ac:dyDescent="0.25">
      <c r="A129" s="27" t="s">
        <v>405</v>
      </c>
      <c r="E129" s="56"/>
      <c r="G129" s="28"/>
    </row>
    <row r="130" spans="1:9" x14ac:dyDescent="0.25">
      <c r="A130" s="27" t="s">
        <v>160</v>
      </c>
      <c r="E130" s="56"/>
      <c r="G130" s="28"/>
    </row>
    <row r="131" spans="1:9" x14ac:dyDescent="0.25">
      <c r="A131" s="200" t="s">
        <v>406</v>
      </c>
      <c r="B131" s="81"/>
      <c r="C131" s="201">
        <v>12000</v>
      </c>
      <c r="D131" s="201">
        <v>3692.7</v>
      </c>
      <c r="E131" s="201">
        <v>12000</v>
      </c>
      <c r="F131" s="207">
        <v>962</v>
      </c>
      <c r="G131" s="201">
        <v>8000</v>
      </c>
      <c r="H131" s="81"/>
      <c r="I131" s="290">
        <f>SUM(G131-E131)/E131</f>
        <v>-0.33333333333333331</v>
      </c>
    </row>
    <row r="132" spans="1:9" x14ac:dyDescent="0.25">
      <c r="B132" s="27"/>
      <c r="C132" s="30"/>
      <c r="D132" s="30"/>
      <c r="E132" s="30"/>
      <c r="F132" s="36"/>
      <c r="G132" s="30"/>
    </row>
    <row r="133" spans="1:9" x14ac:dyDescent="0.25">
      <c r="B133" s="27"/>
      <c r="C133" s="30"/>
      <c r="D133" s="30"/>
      <c r="E133" s="30"/>
      <c r="F133" s="36"/>
      <c r="G133" s="30"/>
    </row>
    <row r="134" spans="1:9" x14ac:dyDescent="0.25">
      <c r="B134" s="27"/>
      <c r="C134" s="30"/>
      <c r="D134" s="30"/>
      <c r="E134" s="30"/>
      <c r="F134" s="36"/>
      <c r="G134" s="30"/>
    </row>
    <row r="135" spans="1:9" x14ac:dyDescent="0.25">
      <c r="A135" s="17" t="s">
        <v>43</v>
      </c>
      <c r="D135" s="18" t="s">
        <v>44</v>
      </c>
      <c r="H135" s="20"/>
    </row>
    <row r="136" spans="1:9" x14ac:dyDescent="0.25">
      <c r="A136" s="250">
        <f ca="1">TODAY()</f>
        <v>43955</v>
      </c>
      <c r="H136" s="20"/>
    </row>
    <row r="137" spans="1:9" x14ac:dyDescent="0.25">
      <c r="D137" s="21" t="s">
        <v>45</v>
      </c>
    </row>
    <row r="138" spans="1:9" x14ac:dyDescent="0.25">
      <c r="C138" s="88">
        <v>2016</v>
      </c>
      <c r="D138" s="88">
        <v>2016</v>
      </c>
      <c r="E138" s="227">
        <v>2017</v>
      </c>
      <c r="F138" s="88">
        <v>2017</v>
      </c>
      <c r="G138" s="90">
        <v>2018</v>
      </c>
      <c r="H138" s="93"/>
      <c r="I138" s="93" t="s">
        <v>46</v>
      </c>
    </row>
    <row r="139" spans="1:9" x14ac:dyDescent="0.25">
      <c r="C139" s="21" t="s">
        <v>47</v>
      </c>
      <c r="D139" s="21" t="s">
        <v>48</v>
      </c>
      <c r="E139" s="124" t="s">
        <v>47</v>
      </c>
      <c r="F139" s="94" t="s">
        <v>452</v>
      </c>
      <c r="G139" s="95" t="s">
        <v>414</v>
      </c>
      <c r="H139" s="93"/>
      <c r="I139" s="124" t="s">
        <v>180</v>
      </c>
    </row>
    <row r="140" spans="1:9" x14ac:dyDescent="0.25">
      <c r="A140" s="27" t="s">
        <v>407</v>
      </c>
      <c r="E140" s="56"/>
      <c r="G140" s="28"/>
    </row>
    <row r="141" spans="1:9" x14ac:dyDescent="0.25">
      <c r="A141" s="27" t="s">
        <v>52</v>
      </c>
      <c r="E141" s="56"/>
      <c r="G141" s="28"/>
    </row>
    <row r="142" spans="1:9" x14ac:dyDescent="0.25">
      <c r="A142" s="200" t="s">
        <v>408</v>
      </c>
      <c r="B142" s="81"/>
      <c r="C142" s="206">
        <v>30000</v>
      </c>
      <c r="D142" s="206">
        <v>7550.02</v>
      </c>
      <c r="E142" s="201">
        <v>30000</v>
      </c>
      <c r="F142" s="206">
        <v>4214.22</v>
      </c>
      <c r="G142" s="201">
        <v>30000</v>
      </c>
      <c r="H142" s="81"/>
      <c r="I142" s="290">
        <f>SUM(G142-E142)/E142</f>
        <v>0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1048576"/>
    </sheetView>
  </sheetViews>
  <sheetFormatPr defaultRowHeight="15" x14ac:dyDescent="0.25"/>
  <cols>
    <col min="4" max="6" width="15.7109375" customWidth="1"/>
    <col min="7" max="7" width="3.7109375" customWidth="1"/>
    <col min="8" max="8" width="15.7109375" customWidth="1"/>
  </cols>
  <sheetData>
    <row r="1" spans="1:8" ht="21" x14ac:dyDescent="0.35">
      <c r="A1" s="7" t="s">
        <v>456</v>
      </c>
      <c r="F1" s="244">
        <f ca="1">TODAY()</f>
        <v>43955</v>
      </c>
    </row>
    <row r="2" spans="1:8" ht="21" x14ac:dyDescent="0.35">
      <c r="A2" s="7" t="s">
        <v>0</v>
      </c>
    </row>
    <row r="3" spans="1:8" ht="21" x14ac:dyDescent="0.35">
      <c r="D3" s="7" t="s">
        <v>33</v>
      </c>
      <c r="F3" s="1" t="s">
        <v>412</v>
      </c>
      <c r="G3" s="1"/>
      <c r="H3" s="2">
        <v>2017</v>
      </c>
    </row>
    <row r="5" spans="1:8" x14ac:dyDescent="0.25">
      <c r="D5" t="s">
        <v>34</v>
      </c>
      <c r="F5" s="3">
        <f>SUM(F9-F6)</f>
        <v>11808662.789999999</v>
      </c>
      <c r="G5" s="3"/>
      <c r="H5" s="3">
        <v>11122905.32</v>
      </c>
    </row>
    <row r="6" spans="1:8" x14ac:dyDescent="0.25">
      <c r="D6" t="s">
        <v>12</v>
      </c>
      <c r="F6" s="3">
        <f>'Revenue and Expense Summary'!G13</f>
        <v>6530776.7199999997</v>
      </c>
      <c r="G6" s="3"/>
      <c r="H6" s="3">
        <v>6279593</v>
      </c>
    </row>
    <row r="7" spans="1:8" x14ac:dyDescent="0.25">
      <c r="D7" t="s">
        <v>35</v>
      </c>
      <c r="E7" t="s">
        <v>36</v>
      </c>
      <c r="F7" s="3"/>
      <c r="G7" s="3"/>
      <c r="H7" s="3"/>
    </row>
    <row r="8" spans="1:8" x14ac:dyDescent="0.25">
      <c r="F8" s="3"/>
      <c r="G8" s="3"/>
      <c r="H8" s="3"/>
    </row>
    <row r="9" spans="1:8" x14ac:dyDescent="0.25">
      <c r="D9" s="8" t="s">
        <v>37</v>
      </c>
      <c r="E9" s="8"/>
      <c r="F9" s="9">
        <f>'Revenue and Expense Summary'!G34</f>
        <v>18339439.509999998</v>
      </c>
      <c r="G9" s="10"/>
      <c r="H9" s="10">
        <f>SUM(H5:H8)</f>
        <v>17402498.32</v>
      </c>
    </row>
    <row r="10" spans="1:8" x14ac:dyDescent="0.25">
      <c r="F10" s="3"/>
      <c r="G10" s="3"/>
      <c r="H10" s="3"/>
    </row>
    <row r="11" spans="1:8" x14ac:dyDescent="0.25">
      <c r="F11" s="3"/>
      <c r="G11" s="3"/>
      <c r="H11" s="3"/>
    </row>
    <row r="12" spans="1:8" x14ac:dyDescent="0.25">
      <c r="F12" s="3"/>
      <c r="G12" s="3"/>
      <c r="H12" s="3"/>
    </row>
    <row r="13" spans="1:8" ht="21" x14ac:dyDescent="0.35">
      <c r="D13" s="7" t="s">
        <v>38</v>
      </c>
      <c r="F13" s="3"/>
      <c r="G13" s="3"/>
      <c r="H13" s="3"/>
    </row>
    <row r="14" spans="1:8" x14ac:dyDescent="0.25">
      <c r="F14" s="3"/>
      <c r="G14" s="3"/>
      <c r="H14" s="3"/>
    </row>
    <row r="15" spans="1:8" x14ac:dyDescent="0.25">
      <c r="D15" t="s">
        <v>34</v>
      </c>
      <c r="F15" s="9">
        <f>'Revenue and Expense Summary'!G57</f>
        <v>2653850</v>
      </c>
      <c r="G15" s="11"/>
      <c r="H15" s="10">
        <v>2700052</v>
      </c>
    </row>
    <row r="16" spans="1:8" x14ac:dyDescent="0.25">
      <c r="D16" t="s">
        <v>39</v>
      </c>
      <c r="F16" s="3">
        <v>450000</v>
      </c>
      <c r="G16" s="3"/>
      <c r="H16" s="3">
        <v>450000</v>
      </c>
    </row>
    <row r="17" spans="3:8" x14ac:dyDescent="0.25">
      <c r="F17" s="3"/>
      <c r="G17" s="3"/>
    </row>
    <row r="18" spans="3:8" x14ac:dyDescent="0.25">
      <c r="D18" s="12" t="s">
        <v>40</v>
      </c>
      <c r="E18" s="12"/>
      <c r="F18" s="13">
        <f>SUM(F5:F7)-(F15+F16)</f>
        <v>15235589.509999998</v>
      </c>
      <c r="G18" s="12"/>
      <c r="H18" s="13">
        <f>SUM(H5:H7)-(H15+H16)</f>
        <v>14252446.32</v>
      </c>
    </row>
    <row r="20" spans="3:8" x14ac:dyDescent="0.25">
      <c r="D20" s="8" t="s">
        <v>41</v>
      </c>
      <c r="E20" s="8"/>
      <c r="F20" s="14">
        <f>SUM(F15:F19)</f>
        <v>18339439.509999998</v>
      </c>
      <c r="G20" s="8"/>
      <c r="H20" s="14">
        <f>SUM(H15:H19)</f>
        <v>17402498.32</v>
      </c>
    </row>
    <row r="21" spans="3:8" x14ac:dyDescent="0.25">
      <c r="F21" s="4"/>
      <c r="H21" s="4"/>
    </row>
    <row r="22" spans="3:8" x14ac:dyDescent="0.25">
      <c r="C22" s="15">
        <v>2018</v>
      </c>
      <c r="D22" t="s">
        <v>42</v>
      </c>
      <c r="H22" s="313">
        <f>SUM(F18-H18)/H18</f>
        <v>6.8980662542147894E-2</v>
      </c>
    </row>
    <row r="24" spans="3:8" x14ac:dyDescent="0.25">
      <c r="F24" s="4"/>
      <c r="H24" s="1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D1" workbookViewId="0">
      <selection activeCell="L1" sqref="L1:T1048576"/>
    </sheetView>
  </sheetViews>
  <sheetFormatPr defaultRowHeight="15" x14ac:dyDescent="0.25"/>
  <cols>
    <col min="1" max="1" width="12.42578125" customWidth="1" collapsed="1"/>
    <col min="2" max="2" width="12.42578125" customWidth="1"/>
    <col min="3" max="3" width="12.42578125" customWidth="1" collapsed="1"/>
    <col min="4" max="18" width="12.42578125" customWidth="1"/>
    <col min="19" max="19" width="2.85546875" customWidth="1"/>
    <col min="20" max="20" width="11.5703125" customWidth="1"/>
  </cols>
  <sheetData>
    <row r="1" spans="1:20" x14ac:dyDescent="0.25">
      <c r="A1" s="17" t="s">
        <v>43</v>
      </c>
      <c r="E1" s="18" t="s">
        <v>44</v>
      </c>
      <c r="F1" s="19"/>
      <c r="H1" s="19" t="s">
        <v>142</v>
      </c>
      <c r="I1" s="20"/>
      <c r="L1" s="17" t="s">
        <v>43</v>
      </c>
      <c r="O1" s="18" t="s">
        <v>44</v>
      </c>
      <c r="S1" s="20"/>
    </row>
    <row r="2" spans="1:20" x14ac:dyDescent="0.25">
      <c r="A2" s="17"/>
      <c r="B2" s="244">
        <f ca="1">TODAY()</f>
        <v>43955</v>
      </c>
      <c r="I2" s="20"/>
      <c r="L2" s="250">
        <f ca="1">TODAY()</f>
        <v>43955</v>
      </c>
      <c r="S2" s="20"/>
    </row>
    <row r="3" spans="1:20" x14ac:dyDescent="0.25">
      <c r="E3" s="21" t="s">
        <v>45</v>
      </c>
      <c r="O3" s="21" t="s">
        <v>140</v>
      </c>
    </row>
    <row r="4" spans="1:20" x14ac:dyDescent="0.25">
      <c r="D4" s="22">
        <v>2016</v>
      </c>
      <c r="E4" s="2">
        <v>2016</v>
      </c>
      <c r="F4" s="208">
        <v>2017</v>
      </c>
      <c r="G4" s="22">
        <v>2017</v>
      </c>
      <c r="H4" s="23">
        <v>2018</v>
      </c>
      <c r="I4" s="2"/>
      <c r="J4" s="2" t="s">
        <v>46</v>
      </c>
      <c r="N4" s="22">
        <v>2016</v>
      </c>
      <c r="O4" s="2">
        <v>2016</v>
      </c>
      <c r="P4" s="208">
        <v>2017</v>
      </c>
      <c r="Q4" s="22">
        <v>2017</v>
      </c>
      <c r="R4" s="2">
        <v>2018</v>
      </c>
      <c r="S4" s="2"/>
      <c r="T4" s="2" t="s">
        <v>46</v>
      </c>
    </row>
    <row r="5" spans="1:20" x14ac:dyDescent="0.25">
      <c r="D5" s="24" t="s">
        <v>47</v>
      </c>
      <c r="E5" s="2" t="s">
        <v>48</v>
      </c>
      <c r="F5" s="26" t="s">
        <v>49</v>
      </c>
      <c r="G5" s="24" t="s">
        <v>452</v>
      </c>
      <c r="H5" s="25" t="s">
        <v>49</v>
      </c>
      <c r="I5" s="2"/>
      <c r="J5" s="26" t="s">
        <v>50</v>
      </c>
      <c r="N5" s="24" t="s">
        <v>47</v>
      </c>
      <c r="O5" s="2" t="s">
        <v>48</v>
      </c>
      <c r="P5" s="26" t="s">
        <v>47</v>
      </c>
      <c r="Q5" s="24" t="s">
        <v>452</v>
      </c>
      <c r="R5" s="2" t="s">
        <v>414</v>
      </c>
      <c r="S5" s="2"/>
      <c r="T5" s="26" t="s">
        <v>50</v>
      </c>
    </row>
    <row r="6" spans="1:20" x14ac:dyDescent="0.25">
      <c r="A6" s="27" t="s">
        <v>51</v>
      </c>
      <c r="F6" s="56"/>
      <c r="H6" s="28"/>
      <c r="L6" s="27" t="s">
        <v>413</v>
      </c>
      <c r="P6" s="56"/>
    </row>
    <row r="7" spans="1:20" x14ac:dyDescent="0.25">
      <c r="A7" s="29" t="s">
        <v>52</v>
      </c>
      <c r="F7" s="56"/>
      <c r="H7" s="28"/>
      <c r="L7" s="27" t="s">
        <v>141</v>
      </c>
      <c r="N7" s="30">
        <v>90000</v>
      </c>
      <c r="O7" s="213">
        <v>86250.54</v>
      </c>
      <c r="P7" s="120">
        <v>85000</v>
      </c>
      <c r="Q7" s="30">
        <v>56023.39</v>
      </c>
      <c r="R7" s="30">
        <v>85000</v>
      </c>
    </row>
    <row r="8" spans="1:20" x14ac:dyDescent="0.25">
      <c r="A8" s="27" t="s">
        <v>53</v>
      </c>
      <c r="D8" s="30">
        <v>46613</v>
      </c>
      <c r="E8" s="214">
        <v>45916.68</v>
      </c>
      <c r="F8" s="120">
        <v>57408</v>
      </c>
      <c r="G8" s="30">
        <v>42213.599999999999</v>
      </c>
      <c r="H8" s="151">
        <v>58269</v>
      </c>
      <c r="M8" s="78"/>
      <c r="R8" s="79"/>
    </row>
    <row r="9" spans="1:20" x14ac:dyDescent="0.25">
      <c r="A9" s="27" t="s">
        <v>54</v>
      </c>
      <c r="D9" s="33">
        <v>0</v>
      </c>
      <c r="E9" s="31">
        <v>0</v>
      </c>
      <c r="F9" s="120">
        <v>22724</v>
      </c>
      <c r="G9" s="33"/>
      <c r="H9" s="151">
        <v>47277</v>
      </c>
      <c r="N9" s="80">
        <f>SUM(N7)</f>
        <v>90000</v>
      </c>
      <c r="O9" s="80">
        <f t="shared" ref="O9:P9" si="0">SUM(O7)</f>
        <v>86250.54</v>
      </c>
      <c r="P9" s="80">
        <f t="shared" si="0"/>
        <v>85000</v>
      </c>
      <c r="Q9" s="80">
        <f>SUM(Q7)</f>
        <v>56023.39</v>
      </c>
      <c r="R9" s="80">
        <f>SUM(R7:R8)</f>
        <v>85000</v>
      </c>
      <c r="S9" s="81"/>
      <c r="T9" s="308">
        <f>SUM(R9-P9)/R9</f>
        <v>0</v>
      </c>
    </row>
    <row r="10" spans="1:20" x14ac:dyDescent="0.25">
      <c r="A10" s="27" t="s">
        <v>55</v>
      </c>
      <c r="D10" s="30">
        <v>37778</v>
      </c>
      <c r="E10" s="31">
        <v>32210.880000000001</v>
      </c>
      <c r="F10" s="120">
        <v>21039</v>
      </c>
      <c r="G10" s="30">
        <v>29478.78</v>
      </c>
      <c r="H10" s="32"/>
    </row>
    <row r="11" spans="1:20" x14ac:dyDescent="0.25">
      <c r="A11" s="27" t="s">
        <v>56</v>
      </c>
      <c r="D11" s="34">
        <v>469</v>
      </c>
      <c r="E11" s="31">
        <v>154.65</v>
      </c>
      <c r="F11" s="139">
        <v>0</v>
      </c>
      <c r="G11" s="34"/>
      <c r="H11" s="35"/>
    </row>
    <row r="12" spans="1:20" x14ac:dyDescent="0.25">
      <c r="A12" s="27" t="s">
        <v>57</v>
      </c>
      <c r="D12" s="36">
        <v>4500</v>
      </c>
      <c r="E12" s="31">
        <v>3986.06</v>
      </c>
      <c r="F12" s="139">
        <v>0</v>
      </c>
      <c r="G12" s="36"/>
      <c r="H12" s="35"/>
    </row>
    <row r="13" spans="1:20" x14ac:dyDescent="0.25">
      <c r="A13" s="27" t="s">
        <v>58</v>
      </c>
      <c r="D13" s="36">
        <v>3150</v>
      </c>
      <c r="E13" s="31">
        <v>3270.72</v>
      </c>
      <c r="F13" s="139">
        <v>0</v>
      </c>
      <c r="G13" s="36"/>
      <c r="H13" s="35"/>
    </row>
    <row r="14" spans="1:20" x14ac:dyDescent="0.25">
      <c r="A14" s="27" t="s">
        <v>59</v>
      </c>
      <c r="D14" s="36">
        <v>4796</v>
      </c>
      <c r="E14" s="31">
        <v>5478.64</v>
      </c>
      <c r="F14" s="139">
        <v>0</v>
      </c>
      <c r="G14" s="36"/>
      <c r="H14" s="35"/>
    </row>
    <row r="15" spans="1:20" x14ac:dyDescent="0.25">
      <c r="A15" s="27" t="s">
        <v>60</v>
      </c>
      <c r="D15" s="34">
        <v>188</v>
      </c>
      <c r="E15" s="31">
        <v>0</v>
      </c>
      <c r="F15" s="139">
        <v>0</v>
      </c>
      <c r="G15" s="33"/>
      <c r="H15" s="35"/>
    </row>
    <row r="16" spans="1:20" x14ac:dyDescent="0.25">
      <c r="A16" s="27"/>
      <c r="C16" s="37" t="s">
        <v>61</v>
      </c>
      <c r="D16" s="38">
        <f>SUM(D8:D15)</f>
        <v>97494</v>
      </c>
      <c r="E16" s="38">
        <f t="shared" ref="E16:G16" si="1">SUM(E8:E15)</f>
        <v>91017.62999999999</v>
      </c>
      <c r="F16" s="38">
        <f>SUM(F8:F15)</f>
        <v>101171</v>
      </c>
      <c r="G16" s="38">
        <f t="shared" si="1"/>
        <v>71692.38</v>
      </c>
      <c r="H16" s="38">
        <f>SUM(H8:H15)</f>
        <v>105546</v>
      </c>
      <c r="J16" s="272">
        <f>SUM(H16-F16)/F16</f>
        <v>4.3243617242095064E-2</v>
      </c>
    </row>
    <row r="17" spans="1:10" x14ac:dyDescent="0.25">
      <c r="A17" s="27"/>
      <c r="D17" s="34"/>
      <c r="E17" s="31"/>
      <c r="F17" s="139"/>
      <c r="G17" s="33"/>
      <c r="H17" s="35"/>
    </row>
    <row r="18" spans="1:10" x14ac:dyDescent="0.25">
      <c r="A18" s="29" t="s">
        <v>62</v>
      </c>
      <c r="B18" s="40"/>
      <c r="D18" s="34"/>
      <c r="E18" s="31"/>
      <c r="F18" s="139"/>
      <c r="G18" s="33"/>
      <c r="H18" s="35"/>
    </row>
    <row r="19" spans="1:10" x14ac:dyDescent="0.25">
      <c r="A19" s="27" t="s">
        <v>63</v>
      </c>
      <c r="D19" s="36">
        <v>2371</v>
      </c>
      <c r="E19" s="31">
        <v>1633.08</v>
      </c>
      <c r="F19" s="119">
        <v>1650</v>
      </c>
      <c r="G19" s="36">
        <v>1178.01</v>
      </c>
      <c r="H19" s="159">
        <v>1730</v>
      </c>
    </row>
    <row r="20" spans="1:10" x14ac:dyDescent="0.25">
      <c r="A20" s="27" t="s">
        <v>64</v>
      </c>
      <c r="D20" s="30">
        <v>33761</v>
      </c>
      <c r="E20" s="31">
        <v>28536.87</v>
      </c>
      <c r="F20" s="120">
        <v>28950</v>
      </c>
      <c r="G20" s="30">
        <v>20775.23</v>
      </c>
      <c r="H20" s="151">
        <v>28405</v>
      </c>
    </row>
    <row r="21" spans="1:10" x14ac:dyDescent="0.25">
      <c r="A21" s="27" t="s">
        <v>65</v>
      </c>
      <c r="D21" s="34">
        <v>750</v>
      </c>
      <c r="E21" s="31">
        <v>879.55</v>
      </c>
      <c r="F21" s="53">
        <v>750</v>
      </c>
      <c r="G21" s="34">
        <v>362.87</v>
      </c>
      <c r="H21" s="160">
        <v>500</v>
      </c>
    </row>
    <row r="22" spans="1:10" x14ac:dyDescent="0.25">
      <c r="A22" s="27" t="s">
        <v>66</v>
      </c>
      <c r="D22" s="34">
        <v>100</v>
      </c>
      <c r="E22" s="31">
        <v>0</v>
      </c>
      <c r="F22" s="53">
        <v>100</v>
      </c>
      <c r="G22" s="33">
        <v>0</v>
      </c>
      <c r="H22" s="160">
        <v>100</v>
      </c>
    </row>
    <row r="23" spans="1:10" x14ac:dyDescent="0.25">
      <c r="A23" s="27" t="s">
        <v>67</v>
      </c>
      <c r="D23" s="34">
        <v>548</v>
      </c>
      <c r="E23" s="31">
        <v>3940.67</v>
      </c>
      <c r="F23" s="119">
        <v>4050</v>
      </c>
      <c r="G23" s="36">
        <v>2521.79</v>
      </c>
      <c r="H23" s="159">
        <v>4655</v>
      </c>
    </row>
    <row r="24" spans="1:10" x14ac:dyDescent="0.25">
      <c r="A24" s="27" t="s">
        <v>68</v>
      </c>
      <c r="D24" s="36">
        <v>3535</v>
      </c>
      <c r="E24" s="31">
        <v>0</v>
      </c>
      <c r="F24" s="119">
        <v>4020</v>
      </c>
      <c r="G24" s="33">
        <v>649.44000000000005</v>
      </c>
      <c r="H24" s="159">
        <v>2915</v>
      </c>
    </row>
    <row r="25" spans="1:10" x14ac:dyDescent="0.25">
      <c r="A25" s="27" t="s">
        <v>69</v>
      </c>
      <c r="D25" s="36">
        <v>3837</v>
      </c>
      <c r="E25" s="31">
        <v>3353.63</v>
      </c>
      <c r="F25" s="119">
        <v>4290</v>
      </c>
      <c r="G25" s="36">
        <v>3066.99</v>
      </c>
      <c r="H25" s="159">
        <v>4775</v>
      </c>
    </row>
    <row r="26" spans="1:10" x14ac:dyDescent="0.25">
      <c r="A26" s="27" t="s">
        <v>70</v>
      </c>
      <c r="D26" s="36">
        <v>7459</v>
      </c>
      <c r="E26" s="31">
        <v>6319.33</v>
      </c>
      <c r="F26" s="119">
        <v>8050</v>
      </c>
      <c r="G26" s="36">
        <v>5066.9799999999996</v>
      </c>
      <c r="H26" s="159">
        <v>8300</v>
      </c>
    </row>
    <row r="27" spans="1:10" x14ac:dyDescent="0.25">
      <c r="A27" s="27"/>
      <c r="C27" s="43" t="s">
        <v>71</v>
      </c>
      <c r="D27" s="44">
        <f>SUM(D19:D26)</f>
        <v>52361</v>
      </c>
      <c r="E27" s="44">
        <f t="shared" ref="E27:G27" si="2">SUM(E19:E26)</f>
        <v>44663.13</v>
      </c>
      <c r="F27" s="44">
        <f>SUM(F19:F26)</f>
        <v>51860</v>
      </c>
      <c r="G27" s="44">
        <f t="shared" si="2"/>
        <v>33621.31</v>
      </c>
      <c r="H27" s="44">
        <f>SUM(H19:H26)</f>
        <v>51380</v>
      </c>
      <c r="J27" s="304">
        <f>SUM(H27-F27)/F27</f>
        <v>-9.2556883918241423E-3</v>
      </c>
    </row>
    <row r="28" spans="1:10" x14ac:dyDescent="0.25">
      <c r="C28" s="27"/>
      <c r="D28" s="36"/>
      <c r="F28" s="119"/>
      <c r="G28" s="36"/>
      <c r="H28" s="119"/>
    </row>
    <row r="29" spans="1:10" x14ac:dyDescent="0.25">
      <c r="A29" s="218" t="s">
        <v>72</v>
      </c>
      <c r="B29" s="219"/>
      <c r="C29" s="218" t="s">
        <v>73</v>
      </c>
      <c r="D29" s="220">
        <f>SUM(D16+D27)</f>
        <v>149855</v>
      </c>
      <c r="E29" s="220">
        <f t="shared" ref="E29:G29" si="3">SUM(E16+E27)</f>
        <v>135680.75999999998</v>
      </c>
      <c r="F29" s="220">
        <f>SUM(F16+F27)</f>
        <v>153031</v>
      </c>
      <c r="G29" s="220">
        <f t="shared" si="3"/>
        <v>105313.69</v>
      </c>
      <c r="H29" s="220">
        <f>SUM(H16+H27)</f>
        <v>156926</v>
      </c>
      <c r="I29" s="74"/>
      <c r="J29" s="306">
        <f>SUM(H29-F29)/F29</f>
        <v>2.545235932588822E-2</v>
      </c>
    </row>
    <row r="30" spans="1:10" x14ac:dyDescent="0.25">
      <c r="C30" s="27"/>
      <c r="D30" s="48"/>
      <c r="E30" s="48"/>
      <c r="F30" s="108"/>
      <c r="G30" s="30"/>
      <c r="H30" s="108"/>
    </row>
    <row r="35" spans="1:10" x14ac:dyDescent="0.25">
      <c r="A35" s="17" t="s">
        <v>43</v>
      </c>
      <c r="E35" s="18" t="s">
        <v>44</v>
      </c>
      <c r="F35" s="19"/>
      <c r="H35" s="19" t="s">
        <v>80</v>
      </c>
      <c r="I35" s="20"/>
    </row>
    <row r="36" spans="1:10" x14ac:dyDescent="0.25">
      <c r="A36" s="17"/>
      <c r="I36" s="20"/>
    </row>
    <row r="37" spans="1:10" x14ac:dyDescent="0.25">
      <c r="E37" s="21" t="s">
        <v>45</v>
      </c>
    </row>
    <row r="38" spans="1:10" x14ac:dyDescent="0.25">
      <c r="D38" s="22">
        <v>2016</v>
      </c>
      <c r="E38" s="2">
        <v>2016</v>
      </c>
      <c r="F38" s="208">
        <v>2017</v>
      </c>
      <c r="G38" s="22">
        <v>2017</v>
      </c>
      <c r="H38" s="23">
        <v>2018</v>
      </c>
      <c r="I38" s="2"/>
      <c r="J38" s="2" t="s">
        <v>46</v>
      </c>
    </row>
    <row r="39" spans="1:10" x14ac:dyDescent="0.25">
      <c r="D39" s="24" t="s">
        <v>47</v>
      </c>
      <c r="E39" s="2" t="s">
        <v>48</v>
      </c>
      <c r="F39" s="26" t="s">
        <v>49</v>
      </c>
      <c r="G39" s="24" t="s">
        <v>452</v>
      </c>
      <c r="H39" s="25" t="s">
        <v>49</v>
      </c>
      <c r="I39" s="2"/>
      <c r="J39" s="26" t="s">
        <v>50</v>
      </c>
    </row>
    <row r="40" spans="1:10" x14ac:dyDescent="0.25">
      <c r="A40" s="27" t="s">
        <v>74</v>
      </c>
      <c r="F40" s="56"/>
      <c r="H40" s="28"/>
    </row>
    <row r="41" spans="1:10" x14ac:dyDescent="0.25">
      <c r="A41" s="29" t="s">
        <v>75</v>
      </c>
      <c r="F41" s="56"/>
      <c r="H41" s="28"/>
    </row>
    <row r="42" spans="1:10" x14ac:dyDescent="0.25">
      <c r="A42" s="27" t="s">
        <v>76</v>
      </c>
      <c r="D42" s="34">
        <v>150</v>
      </c>
      <c r="E42" s="34">
        <v>230</v>
      </c>
      <c r="F42" s="53">
        <v>150</v>
      </c>
      <c r="G42" s="50">
        <v>0</v>
      </c>
      <c r="H42" s="160">
        <v>150</v>
      </c>
    </row>
    <row r="43" spans="1:10" x14ac:dyDescent="0.25">
      <c r="A43" s="27" t="s">
        <v>77</v>
      </c>
      <c r="D43" s="34">
        <v>300</v>
      </c>
      <c r="E43" s="34">
        <v>254.61</v>
      </c>
      <c r="F43" s="53">
        <v>300</v>
      </c>
      <c r="G43" s="34">
        <v>32.75</v>
      </c>
      <c r="H43" s="160">
        <v>300</v>
      </c>
    </row>
    <row r="44" spans="1:10" x14ac:dyDescent="0.25">
      <c r="A44" s="27" t="s">
        <v>78</v>
      </c>
      <c r="D44" s="34">
        <v>300</v>
      </c>
      <c r="E44" s="34">
        <v>178</v>
      </c>
      <c r="F44" s="53">
        <v>300</v>
      </c>
      <c r="G44" s="33">
        <v>0</v>
      </c>
      <c r="H44" s="160">
        <v>300</v>
      </c>
    </row>
    <row r="45" spans="1:10" x14ac:dyDescent="0.25">
      <c r="C45" s="51" t="s">
        <v>79</v>
      </c>
      <c r="D45" s="52">
        <f>SUM(D42:D44)</f>
        <v>750</v>
      </c>
      <c r="E45" s="52">
        <f>SUM(E42:E44)</f>
        <v>662.61</v>
      </c>
      <c r="F45" s="52">
        <f>SUM(F42:F44)</f>
        <v>750</v>
      </c>
      <c r="G45" s="52">
        <f>SUM(G42:G44)</f>
        <v>32.75</v>
      </c>
      <c r="H45" s="52">
        <f>SUM(H42:H44)</f>
        <v>750</v>
      </c>
      <c r="J45" s="272">
        <f>SUM(H45-F45)/F45</f>
        <v>0</v>
      </c>
    </row>
    <row r="46" spans="1:10" x14ac:dyDescent="0.25">
      <c r="D46" s="24"/>
      <c r="E46" s="2"/>
      <c r="F46" s="26"/>
      <c r="G46" s="24"/>
      <c r="H46" s="25"/>
      <c r="I46" s="2"/>
      <c r="J46" s="26"/>
    </row>
    <row r="47" spans="1:10" x14ac:dyDescent="0.25">
      <c r="A47" s="27" t="s">
        <v>81</v>
      </c>
      <c r="F47" s="56"/>
      <c r="H47" s="28"/>
    </row>
    <row r="48" spans="1:10" x14ac:dyDescent="0.25">
      <c r="A48" s="29" t="s">
        <v>82</v>
      </c>
      <c r="F48" s="56"/>
      <c r="H48" s="28"/>
    </row>
    <row r="49" spans="1:10" x14ac:dyDescent="0.25">
      <c r="A49" s="27" t="s">
        <v>417</v>
      </c>
      <c r="D49" s="36">
        <v>2000</v>
      </c>
      <c r="E49" s="214">
        <v>1119.6099999999999</v>
      </c>
      <c r="F49" s="119">
        <v>2000</v>
      </c>
      <c r="G49" s="34">
        <v>1382.23</v>
      </c>
      <c r="H49" s="159">
        <v>2000</v>
      </c>
    </row>
    <row r="50" spans="1:10" x14ac:dyDescent="0.25">
      <c r="A50" s="27" t="s">
        <v>416</v>
      </c>
      <c r="D50" s="34">
        <v>400</v>
      </c>
      <c r="E50" s="31">
        <v>0</v>
      </c>
      <c r="F50" s="53">
        <v>400</v>
      </c>
      <c r="G50" s="33">
        <v>160</v>
      </c>
      <c r="H50" s="160">
        <v>400</v>
      </c>
    </row>
    <row r="51" spans="1:10" x14ac:dyDescent="0.25">
      <c r="C51" s="51" t="s">
        <v>83</v>
      </c>
      <c r="D51" s="44">
        <f>SUM(D49:D50)</f>
        <v>2400</v>
      </c>
      <c r="E51" s="38">
        <f t="shared" ref="E51:G51" si="4">SUM(E49:E50)</f>
        <v>1119.6099999999999</v>
      </c>
      <c r="F51" s="44">
        <f>SUM(F49:F50)</f>
        <v>2400</v>
      </c>
      <c r="G51" s="44">
        <f t="shared" si="4"/>
        <v>1542.23</v>
      </c>
      <c r="H51" s="44">
        <f>SUM(H49:H50)</f>
        <v>2400</v>
      </c>
      <c r="J51" s="272">
        <f>SUM(H51-F51)/F51</f>
        <v>0</v>
      </c>
    </row>
    <row r="52" spans="1:10" x14ac:dyDescent="0.25">
      <c r="C52" s="27"/>
      <c r="E52" s="54"/>
      <c r="F52" s="56"/>
      <c r="H52" s="28"/>
    </row>
    <row r="53" spans="1:10" x14ac:dyDescent="0.25">
      <c r="A53" s="29" t="s">
        <v>84</v>
      </c>
      <c r="B53" s="40"/>
      <c r="E53" s="54"/>
      <c r="F53" s="56"/>
      <c r="H53" s="28"/>
    </row>
    <row r="54" spans="1:10" x14ac:dyDescent="0.25">
      <c r="A54" s="27" t="s">
        <v>85</v>
      </c>
      <c r="D54" s="36">
        <v>1300</v>
      </c>
      <c r="E54" s="31">
        <v>1094.33</v>
      </c>
      <c r="F54" s="139">
        <v>0</v>
      </c>
      <c r="G54" s="34">
        <v>0</v>
      </c>
      <c r="H54" s="35">
        <v>0</v>
      </c>
    </row>
    <row r="55" spans="1:10" x14ac:dyDescent="0.25">
      <c r="A55" s="27" t="s">
        <v>86</v>
      </c>
      <c r="D55" s="36">
        <v>2200</v>
      </c>
      <c r="E55" s="31">
        <v>1408.75</v>
      </c>
      <c r="F55" s="119">
        <v>2200</v>
      </c>
      <c r="G55" s="34">
        <v>989.65</v>
      </c>
      <c r="H55" s="159">
        <v>2200</v>
      </c>
    </row>
    <row r="56" spans="1:10" x14ac:dyDescent="0.25">
      <c r="C56" s="51" t="s">
        <v>84</v>
      </c>
      <c r="D56" s="44">
        <f>SUM(D54:D55)</f>
        <v>3500</v>
      </c>
      <c r="E56" s="38">
        <f t="shared" ref="E56:G56" si="5">SUM(E54:E55)</f>
        <v>2503.08</v>
      </c>
      <c r="F56" s="44">
        <f>SUM(F54:F55)</f>
        <v>2200</v>
      </c>
      <c r="G56" s="44">
        <f t="shared" si="5"/>
        <v>989.65</v>
      </c>
      <c r="H56" s="44">
        <f>SUM(H54:H55)</f>
        <v>2200</v>
      </c>
      <c r="J56" s="272">
        <f>SUM(H56-F56)/F56</f>
        <v>0</v>
      </c>
    </row>
    <row r="57" spans="1:10" x14ac:dyDescent="0.25">
      <c r="A57" s="27"/>
      <c r="E57" s="31"/>
      <c r="F57" s="56"/>
      <c r="H57" s="28"/>
    </row>
    <row r="58" spans="1:10" x14ac:dyDescent="0.25">
      <c r="A58" s="29" t="s">
        <v>87</v>
      </c>
      <c r="E58" s="31"/>
      <c r="F58" s="56"/>
      <c r="H58" s="28"/>
    </row>
    <row r="59" spans="1:10" x14ac:dyDescent="0.25">
      <c r="A59" s="27" t="s">
        <v>88</v>
      </c>
      <c r="D59" s="30">
        <v>33510</v>
      </c>
      <c r="E59" s="31">
        <v>31757.5</v>
      </c>
      <c r="F59" s="139">
        <v>0</v>
      </c>
      <c r="G59" s="30">
        <v>0</v>
      </c>
      <c r="H59" s="35">
        <v>0</v>
      </c>
    </row>
    <row r="60" spans="1:10" x14ac:dyDescent="0.25">
      <c r="A60" s="27" t="s">
        <v>89</v>
      </c>
      <c r="D60" s="30">
        <v>19800</v>
      </c>
      <c r="E60" s="31">
        <v>21450</v>
      </c>
      <c r="F60" s="120">
        <v>19800</v>
      </c>
      <c r="G60" s="30">
        <v>16087.5</v>
      </c>
      <c r="H60" s="151">
        <v>21450</v>
      </c>
    </row>
    <row r="61" spans="1:10" x14ac:dyDescent="0.25">
      <c r="C61" s="51" t="s">
        <v>87</v>
      </c>
      <c r="D61" s="55">
        <f>SUM(D59:D60)</f>
        <v>53310</v>
      </c>
      <c r="E61" s="38">
        <f>SUM(E59:E60)</f>
        <v>53207.5</v>
      </c>
      <c r="F61" s="55">
        <f>SUM(F59:F60)</f>
        <v>19800</v>
      </c>
      <c r="G61" s="55">
        <f>SUM(G59:G60)</f>
        <v>16087.5</v>
      </c>
      <c r="H61" s="55">
        <f>SUM(H59:H60)</f>
        <v>21450</v>
      </c>
      <c r="I61" s="37"/>
      <c r="J61" s="272">
        <f>SUM(H61-F61)/F61</f>
        <v>8.3333333333333329E-2</v>
      </c>
    </row>
    <row r="62" spans="1:10" x14ac:dyDescent="0.25">
      <c r="E62" s="31"/>
      <c r="F62" s="56"/>
      <c r="H62" s="28"/>
    </row>
    <row r="63" spans="1:10" x14ac:dyDescent="0.25">
      <c r="A63" s="29" t="s">
        <v>90</v>
      </c>
      <c r="E63" s="31"/>
      <c r="F63" s="56"/>
      <c r="H63" s="28"/>
    </row>
    <row r="64" spans="1:10" x14ac:dyDescent="0.25">
      <c r="A64" s="27" t="s">
        <v>91</v>
      </c>
      <c r="D64" s="34">
        <v>250</v>
      </c>
      <c r="E64" s="31">
        <v>0</v>
      </c>
      <c r="F64" s="139">
        <v>0</v>
      </c>
      <c r="G64" s="33">
        <v>0</v>
      </c>
      <c r="H64" s="35"/>
    </row>
    <row r="65" spans="1:10" x14ac:dyDescent="0.25">
      <c r="A65" s="27" t="s">
        <v>92</v>
      </c>
      <c r="D65" s="34">
        <v>400</v>
      </c>
      <c r="E65" s="31">
        <v>0.1</v>
      </c>
      <c r="F65" s="53">
        <v>400</v>
      </c>
      <c r="G65" s="33">
        <v>0.27</v>
      </c>
      <c r="H65" s="160">
        <v>400</v>
      </c>
    </row>
    <row r="66" spans="1:10" x14ac:dyDescent="0.25">
      <c r="C66" s="51" t="s">
        <v>93</v>
      </c>
      <c r="D66" s="52">
        <f>SUM(D64:D65)</f>
        <v>650</v>
      </c>
      <c r="E66" s="38">
        <f>SUM(E64:E65)</f>
        <v>0.1</v>
      </c>
      <c r="F66" s="52">
        <f>SUM(F64:F65)</f>
        <v>400</v>
      </c>
      <c r="G66" s="52">
        <f>SUM(G64:G65)</f>
        <v>0.27</v>
      </c>
      <c r="H66" s="52">
        <f>SUM(H64:H65)</f>
        <v>400</v>
      </c>
      <c r="J66" s="39">
        <f>SUM(H66-F66)/H66</f>
        <v>0</v>
      </c>
    </row>
    <row r="67" spans="1:10" x14ac:dyDescent="0.25">
      <c r="A67" s="27"/>
      <c r="E67" s="31"/>
      <c r="H67" s="56"/>
    </row>
    <row r="68" spans="1:10" x14ac:dyDescent="0.25">
      <c r="C68" s="27"/>
      <c r="E68" s="31"/>
      <c r="F68" s="56"/>
      <c r="H68" s="56"/>
    </row>
    <row r="69" spans="1:10" x14ac:dyDescent="0.25">
      <c r="A69" s="17" t="s">
        <v>43</v>
      </c>
      <c r="E69" s="57" t="s">
        <v>44</v>
      </c>
      <c r="F69" s="19"/>
      <c r="H69" s="19" t="s">
        <v>100</v>
      </c>
      <c r="I69" s="20"/>
    </row>
    <row r="70" spans="1:10" x14ac:dyDescent="0.25">
      <c r="A70" s="17"/>
      <c r="E70" s="31"/>
      <c r="I70" s="20"/>
    </row>
    <row r="71" spans="1:10" x14ac:dyDescent="0.25">
      <c r="E71" s="58" t="s">
        <v>45</v>
      </c>
    </row>
    <row r="72" spans="1:10" x14ac:dyDescent="0.25">
      <c r="D72" s="22">
        <v>2016</v>
      </c>
      <c r="E72" s="22">
        <v>2016</v>
      </c>
      <c r="F72" s="208">
        <v>2017</v>
      </c>
      <c r="G72" s="22">
        <v>2017</v>
      </c>
      <c r="H72" s="23">
        <v>2018</v>
      </c>
      <c r="I72" s="2"/>
      <c r="J72" s="2" t="s">
        <v>46</v>
      </c>
    </row>
    <row r="73" spans="1:10" x14ac:dyDescent="0.25">
      <c r="D73" s="24" t="s">
        <v>47</v>
      </c>
      <c r="E73" s="59" t="s">
        <v>48</v>
      </c>
      <c r="F73" s="26" t="s">
        <v>49</v>
      </c>
      <c r="G73" s="24" t="s">
        <v>452</v>
      </c>
      <c r="H73" s="25" t="s">
        <v>49</v>
      </c>
      <c r="I73" s="2"/>
      <c r="J73" s="26" t="s">
        <v>50</v>
      </c>
    </row>
    <row r="74" spans="1:10" x14ac:dyDescent="0.25">
      <c r="A74" s="27" t="s">
        <v>81</v>
      </c>
      <c r="F74" s="56"/>
      <c r="H74" s="28"/>
    </row>
    <row r="75" spans="1:10" x14ac:dyDescent="0.25">
      <c r="A75" s="29" t="s">
        <v>94</v>
      </c>
      <c r="E75" s="31"/>
      <c r="F75" s="56"/>
      <c r="H75" s="28"/>
    </row>
    <row r="76" spans="1:10" x14ac:dyDescent="0.25">
      <c r="A76" s="27" t="s">
        <v>95</v>
      </c>
      <c r="D76" s="34">
        <v>550</v>
      </c>
      <c r="E76" s="31">
        <v>220.39</v>
      </c>
      <c r="F76" s="53">
        <v>550</v>
      </c>
      <c r="G76" s="50">
        <v>0</v>
      </c>
      <c r="H76" s="160">
        <v>550</v>
      </c>
    </row>
    <row r="77" spans="1:10" x14ac:dyDescent="0.25">
      <c r="A77" s="27" t="s">
        <v>96</v>
      </c>
      <c r="D77" s="34">
        <v>100</v>
      </c>
      <c r="E77" s="31">
        <v>25</v>
      </c>
      <c r="F77" s="53">
        <v>100</v>
      </c>
      <c r="G77" s="50">
        <v>40</v>
      </c>
      <c r="H77" s="160">
        <v>100</v>
      </c>
    </row>
    <row r="78" spans="1:10" x14ac:dyDescent="0.25">
      <c r="A78" s="27" t="s">
        <v>97</v>
      </c>
      <c r="D78" s="34">
        <v>400</v>
      </c>
      <c r="E78" s="31">
        <v>233.86</v>
      </c>
      <c r="F78" s="53">
        <v>400</v>
      </c>
      <c r="G78" s="34">
        <v>135.65</v>
      </c>
      <c r="H78" s="160">
        <v>400</v>
      </c>
    </row>
    <row r="79" spans="1:10" x14ac:dyDescent="0.25">
      <c r="A79" s="27" t="s">
        <v>98</v>
      </c>
      <c r="D79" s="34">
        <v>400</v>
      </c>
      <c r="E79" s="31">
        <v>0</v>
      </c>
      <c r="F79" s="53">
        <v>400</v>
      </c>
      <c r="G79" s="33">
        <v>40.85</v>
      </c>
      <c r="H79" s="160">
        <v>400</v>
      </c>
    </row>
    <row r="80" spans="1:10" x14ac:dyDescent="0.25">
      <c r="C80" s="51" t="s">
        <v>99</v>
      </c>
      <c r="D80" s="44">
        <f>SUM(D76:D79)</f>
        <v>1450</v>
      </c>
      <c r="E80" s="38">
        <f t="shared" ref="E80:G80" si="6">SUM(E76:E79)</f>
        <v>479.25</v>
      </c>
      <c r="F80" s="44">
        <f>SUM(F76:F79)</f>
        <v>1450</v>
      </c>
      <c r="G80" s="44">
        <f t="shared" si="6"/>
        <v>216.5</v>
      </c>
      <c r="H80" s="44">
        <f>SUM(H76:H79)</f>
        <v>1450</v>
      </c>
      <c r="J80" s="272">
        <f>SUM(H80-F80)/F80</f>
        <v>0</v>
      </c>
    </row>
    <row r="81" spans="1:10" x14ac:dyDescent="0.25">
      <c r="D81" s="24"/>
      <c r="E81" s="59"/>
      <c r="F81" s="26"/>
      <c r="G81" s="24"/>
      <c r="H81" s="25"/>
      <c r="I81" s="2"/>
      <c r="J81" s="26"/>
    </row>
    <row r="82" spans="1:10" x14ac:dyDescent="0.25">
      <c r="A82" s="27" t="s">
        <v>101</v>
      </c>
      <c r="E82" s="31"/>
      <c r="F82" s="209"/>
      <c r="H82" s="60"/>
    </row>
    <row r="83" spans="1:10" x14ac:dyDescent="0.25">
      <c r="A83" s="29" t="s">
        <v>102</v>
      </c>
      <c r="E83" s="31"/>
      <c r="F83" s="56"/>
      <c r="H83" s="28"/>
    </row>
    <row r="84" spans="1:10" x14ac:dyDescent="0.25">
      <c r="A84" s="27" t="s">
        <v>103</v>
      </c>
      <c r="D84" s="34">
        <v>100</v>
      </c>
      <c r="E84" s="31">
        <v>124</v>
      </c>
      <c r="F84" s="53">
        <v>100</v>
      </c>
      <c r="G84" s="50">
        <v>100</v>
      </c>
      <c r="H84" s="160">
        <v>100</v>
      </c>
    </row>
    <row r="85" spans="1:10" x14ac:dyDescent="0.25">
      <c r="A85" s="27" t="s">
        <v>104</v>
      </c>
      <c r="D85" s="34">
        <v>200</v>
      </c>
      <c r="E85" s="31">
        <v>159</v>
      </c>
      <c r="F85" s="53">
        <v>200</v>
      </c>
      <c r="G85" s="33">
        <v>128</v>
      </c>
      <c r="H85" s="160">
        <v>200</v>
      </c>
    </row>
    <row r="86" spans="1:10" x14ac:dyDescent="0.25">
      <c r="C86" s="51" t="s">
        <v>105</v>
      </c>
      <c r="D86" s="52">
        <f>SUM(D84:D85)</f>
        <v>300</v>
      </c>
      <c r="E86" s="38">
        <f t="shared" ref="E86:G86" si="7">SUM(E84:E85)</f>
        <v>283</v>
      </c>
      <c r="F86" s="52">
        <f>SUM(F84:F85)</f>
        <v>300</v>
      </c>
      <c r="G86" s="52">
        <f t="shared" si="7"/>
        <v>228</v>
      </c>
      <c r="H86" s="52">
        <f>SUM(H84:H85)</f>
        <v>300</v>
      </c>
      <c r="J86" s="272">
        <f>SUM(H86-F86)/F86</f>
        <v>0</v>
      </c>
    </row>
    <row r="87" spans="1:10" x14ac:dyDescent="0.25">
      <c r="C87" s="27"/>
      <c r="E87" s="31"/>
      <c r="F87" s="56"/>
      <c r="H87" s="56"/>
    </row>
    <row r="88" spans="1:10" x14ac:dyDescent="0.25">
      <c r="A88" s="46" t="s">
        <v>106</v>
      </c>
      <c r="B88" s="219"/>
      <c r="C88" s="218" t="s">
        <v>107</v>
      </c>
      <c r="D88" s="221">
        <f t="shared" ref="D88:I88" si="8">SUM(D45,D51,D56,D61,D66,D80,D86)</f>
        <v>62360</v>
      </c>
      <c r="E88" s="221">
        <f t="shared" si="8"/>
        <v>58255.15</v>
      </c>
      <c r="F88" s="221">
        <f t="shared" si="8"/>
        <v>27300</v>
      </c>
      <c r="G88" s="221">
        <f t="shared" si="8"/>
        <v>19096.900000000001</v>
      </c>
      <c r="H88" s="221">
        <f t="shared" si="8"/>
        <v>28950</v>
      </c>
      <c r="I88" s="221">
        <f t="shared" si="8"/>
        <v>0</v>
      </c>
      <c r="J88" s="306">
        <f>SUM(H88-F88)/F88</f>
        <v>6.043956043956044E-2</v>
      </c>
    </row>
    <row r="89" spans="1:10" x14ac:dyDescent="0.25">
      <c r="C89" s="27"/>
      <c r="D89" s="48"/>
      <c r="E89" s="31"/>
      <c r="F89" s="120"/>
      <c r="G89" s="30"/>
      <c r="H89" s="120"/>
      <c r="J89" s="45"/>
    </row>
    <row r="90" spans="1:10" x14ac:dyDescent="0.25">
      <c r="A90" s="27" t="s">
        <v>108</v>
      </c>
      <c r="E90" s="31"/>
      <c r="F90" s="56"/>
      <c r="H90" s="56"/>
    </row>
    <row r="91" spans="1:10" x14ac:dyDescent="0.25">
      <c r="A91" s="29" t="s">
        <v>109</v>
      </c>
      <c r="E91" s="31"/>
      <c r="F91" s="56"/>
      <c r="H91" s="56"/>
    </row>
    <row r="92" spans="1:10" x14ac:dyDescent="0.25">
      <c r="A92" s="27" t="s">
        <v>110</v>
      </c>
      <c r="D92" s="34">
        <v>150</v>
      </c>
      <c r="E92" s="214">
        <v>115.82</v>
      </c>
      <c r="F92" s="53">
        <v>500</v>
      </c>
      <c r="G92" s="50">
        <v>376.51</v>
      </c>
      <c r="H92" s="160">
        <v>500</v>
      </c>
    </row>
    <row r="93" spans="1:10" x14ac:dyDescent="0.25">
      <c r="C93" s="51" t="s">
        <v>111</v>
      </c>
      <c r="D93" s="63">
        <f>SUM(D92)</f>
        <v>150</v>
      </c>
      <c r="E93" s="38">
        <f t="shared" ref="E93" si="9">SUM(E92)</f>
        <v>115.82</v>
      </c>
      <c r="F93" s="63">
        <f>SUM(F92)</f>
        <v>500</v>
      </c>
      <c r="G93" s="63">
        <f>SUM(G92)</f>
        <v>376.51</v>
      </c>
      <c r="H93" s="63">
        <f>SUM(H92)</f>
        <v>500</v>
      </c>
    </row>
    <row r="94" spans="1:10" x14ac:dyDescent="0.25">
      <c r="C94" s="27"/>
      <c r="E94" s="31"/>
      <c r="F94" s="56"/>
      <c r="H94" s="28"/>
    </row>
    <row r="95" spans="1:10" x14ac:dyDescent="0.25">
      <c r="A95" s="29" t="s">
        <v>112</v>
      </c>
      <c r="E95" s="31"/>
      <c r="F95" s="56"/>
      <c r="H95" s="28"/>
    </row>
    <row r="96" spans="1:10" x14ac:dyDescent="0.25">
      <c r="A96" s="27" t="s">
        <v>113</v>
      </c>
      <c r="D96" s="34">
        <v>300</v>
      </c>
      <c r="E96" s="31">
        <v>2.77</v>
      </c>
      <c r="F96" s="53">
        <v>300</v>
      </c>
      <c r="G96" s="33">
        <v>300</v>
      </c>
      <c r="H96" s="160">
        <v>300</v>
      </c>
    </row>
    <row r="97" spans="1:10" x14ac:dyDescent="0.25">
      <c r="A97" s="27" t="s">
        <v>114</v>
      </c>
      <c r="D97" s="34">
        <v>850</v>
      </c>
      <c r="E97" s="31">
        <v>734.72</v>
      </c>
      <c r="F97" s="53">
        <v>950</v>
      </c>
      <c r="G97" s="34">
        <v>440.22</v>
      </c>
      <c r="H97" s="160">
        <v>950</v>
      </c>
    </row>
    <row r="98" spans="1:10" x14ac:dyDescent="0.25">
      <c r="A98" s="27" t="s">
        <v>115</v>
      </c>
      <c r="D98" s="34">
        <v>125</v>
      </c>
      <c r="E98" s="31">
        <v>0</v>
      </c>
      <c r="F98" s="53">
        <v>125</v>
      </c>
      <c r="G98" s="33">
        <v>0</v>
      </c>
      <c r="H98" s="160">
        <v>125</v>
      </c>
    </row>
    <row r="99" spans="1:10" x14ac:dyDescent="0.25">
      <c r="A99" s="27" t="s">
        <v>116</v>
      </c>
      <c r="D99" s="34">
        <v>100</v>
      </c>
      <c r="E99" s="31">
        <v>0</v>
      </c>
      <c r="F99" s="139">
        <v>0</v>
      </c>
      <c r="G99" s="33">
        <v>0</v>
      </c>
      <c r="H99" s="35">
        <v>0</v>
      </c>
    </row>
    <row r="100" spans="1:10" x14ac:dyDescent="0.25">
      <c r="C100" s="51" t="s">
        <v>112</v>
      </c>
      <c r="D100" s="52">
        <f>SUM(D96:D99)</f>
        <v>1375</v>
      </c>
      <c r="E100" s="38">
        <f t="shared" ref="E100" si="10">SUM(E96:E99)</f>
        <v>737.49</v>
      </c>
      <c r="F100" s="52">
        <f>SUM(F96:F99)</f>
        <v>1375</v>
      </c>
      <c r="G100" s="52">
        <f>SUM(G96:G99)</f>
        <v>740.22</v>
      </c>
      <c r="H100" s="38">
        <f>SUM(H96:H99)</f>
        <v>1375</v>
      </c>
      <c r="J100" s="272">
        <f>SUM(H100-F100)/F100</f>
        <v>0</v>
      </c>
    </row>
    <row r="101" spans="1:10" x14ac:dyDescent="0.25">
      <c r="A101" s="27"/>
      <c r="D101" s="34"/>
      <c r="E101" s="31"/>
      <c r="F101" s="53"/>
      <c r="G101" s="33"/>
      <c r="H101" s="53"/>
    </row>
    <row r="103" spans="1:10" x14ac:dyDescent="0.25">
      <c r="A103" s="17" t="s">
        <v>43</v>
      </c>
      <c r="E103" s="57" t="s">
        <v>44</v>
      </c>
      <c r="F103" s="19"/>
      <c r="H103" s="19" t="s">
        <v>126</v>
      </c>
      <c r="I103" s="20"/>
    </row>
    <row r="105" spans="1:10" x14ac:dyDescent="0.25">
      <c r="E105" s="58" t="s">
        <v>45</v>
      </c>
    </row>
    <row r="106" spans="1:10" x14ac:dyDescent="0.25">
      <c r="D106" s="22">
        <v>2016</v>
      </c>
      <c r="E106" s="22">
        <v>2016</v>
      </c>
      <c r="F106" s="208">
        <v>2017</v>
      </c>
      <c r="G106" s="22">
        <v>2017</v>
      </c>
      <c r="H106" s="23">
        <v>2018</v>
      </c>
      <c r="I106" s="2"/>
      <c r="J106" s="2" t="s">
        <v>46</v>
      </c>
    </row>
    <row r="107" spans="1:10" x14ac:dyDescent="0.25">
      <c r="D107" s="24" t="s">
        <v>47</v>
      </c>
      <c r="E107" s="59" t="s">
        <v>48</v>
      </c>
      <c r="F107" s="26" t="s">
        <v>48</v>
      </c>
      <c r="G107" s="24" t="s">
        <v>452</v>
      </c>
      <c r="H107" s="25" t="s">
        <v>49</v>
      </c>
      <c r="I107" s="2"/>
      <c r="J107" s="26" t="s">
        <v>50</v>
      </c>
    </row>
    <row r="108" spans="1:10" x14ac:dyDescent="0.25">
      <c r="A108" s="27" t="s">
        <v>108</v>
      </c>
      <c r="E108" s="31"/>
      <c r="F108" s="56"/>
      <c r="H108" s="28"/>
    </row>
    <row r="109" spans="1:10" x14ac:dyDescent="0.25">
      <c r="A109" s="29" t="s">
        <v>117</v>
      </c>
      <c r="E109" s="31"/>
      <c r="F109" s="56"/>
      <c r="H109" s="28"/>
    </row>
    <row r="110" spans="1:10" x14ac:dyDescent="0.25">
      <c r="A110" s="27" t="s">
        <v>118</v>
      </c>
      <c r="D110" s="34">
        <v>150</v>
      </c>
      <c r="E110" s="31">
        <v>241.65</v>
      </c>
      <c r="F110" s="53">
        <v>150</v>
      </c>
      <c r="G110" s="33">
        <v>0</v>
      </c>
      <c r="H110" s="160">
        <v>150</v>
      </c>
    </row>
    <row r="111" spans="1:10" x14ac:dyDescent="0.25">
      <c r="C111" s="51" t="s">
        <v>119</v>
      </c>
      <c r="D111" s="64">
        <f>SUM(D110)</f>
        <v>150</v>
      </c>
      <c r="E111" s="38">
        <f t="shared" ref="E111" si="11">SUM(E110)</f>
        <v>241.65</v>
      </c>
      <c r="F111" s="64">
        <f>SUM(F110)</f>
        <v>150</v>
      </c>
      <c r="G111" s="64">
        <f>SUM(G110)</f>
        <v>0</v>
      </c>
      <c r="H111" s="64">
        <f>SUM(H110)</f>
        <v>150</v>
      </c>
      <c r="J111" s="272">
        <f>SUM(H111-F111)/F111</f>
        <v>0</v>
      </c>
    </row>
    <row r="112" spans="1:10" x14ac:dyDescent="0.25">
      <c r="A112" s="27"/>
      <c r="D112" s="34"/>
      <c r="E112" s="31"/>
      <c r="F112" s="53"/>
      <c r="G112" s="33"/>
      <c r="H112" s="42"/>
    </row>
    <row r="113" spans="1:10" x14ac:dyDescent="0.25">
      <c r="A113" s="29" t="s">
        <v>120</v>
      </c>
      <c r="E113" s="31"/>
      <c r="F113" s="209"/>
      <c r="H113" s="60"/>
    </row>
    <row r="114" spans="1:10" x14ac:dyDescent="0.25">
      <c r="A114" s="27" t="s">
        <v>121</v>
      </c>
      <c r="D114" s="34">
        <v>100</v>
      </c>
      <c r="E114" s="31">
        <v>75</v>
      </c>
      <c r="F114" s="210">
        <v>100</v>
      </c>
      <c r="G114" s="33">
        <v>60</v>
      </c>
      <c r="H114" s="160">
        <v>100</v>
      </c>
    </row>
    <row r="115" spans="1:10" x14ac:dyDescent="0.25">
      <c r="A115" s="27" t="s">
        <v>122</v>
      </c>
      <c r="D115" s="34">
        <v>100</v>
      </c>
      <c r="E115" s="31">
        <v>50</v>
      </c>
      <c r="F115" s="210">
        <v>100</v>
      </c>
      <c r="G115" s="33">
        <v>0</v>
      </c>
      <c r="H115" s="160">
        <v>100</v>
      </c>
    </row>
    <row r="116" spans="1:10" x14ac:dyDescent="0.25">
      <c r="C116" s="51" t="s">
        <v>123</v>
      </c>
      <c r="D116" s="64">
        <f>SUM(D114:D115)</f>
        <v>200</v>
      </c>
      <c r="E116" s="38">
        <f t="shared" ref="E116" si="12">SUM(E114:E115)</f>
        <v>125</v>
      </c>
      <c r="F116" s="64">
        <f>SUM(F114:F115)</f>
        <v>200</v>
      </c>
      <c r="G116" s="64">
        <f>SUM(G114:G115)</f>
        <v>60</v>
      </c>
      <c r="H116" s="64">
        <f>SUM(H114:H115)</f>
        <v>200</v>
      </c>
      <c r="J116" s="272">
        <f>SUM(H116-F116)/F116</f>
        <v>0</v>
      </c>
    </row>
    <row r="117" spans="1:10" x14ac:dyDescent="0.25">
      <c r="C117" s="27"/>
      <c r="E117" s="31"/>
      <c r="F117" s="209"/>
      <c r="H117" s="209"/>
    </row>
    <row r="118" spans="1:10" x14ac:dyDescent="0.25">
      <c r="A118" s="219" t="s">
        <v>124</v>
      </c>
      <c r="B118" s="219"/>
      <c r="C118" s="218" t="s">
        <v>125</v>
      </c>
      <c r="D118" s="222">
        <f>SUM(D93,D100,D111,D116)</f>
        <v>1875</v>
      </c>
      <c r="E118" s="223">
        <f>SUM(E93,E100,E111,E116)</f>
        <v>1219.96</v>
      </c>
      <c r="F118" s="224">
        <f>SUM(F93,F100,F111,F116)</f>
        <v>2225</v>
      </c>
      <c r="G118" s="222">
        <f>SUM(G93,G100,G111,G116)</f>
        <v>1176.73</v>
      </c>
      <c r="H118" s="224">
        <f>SUM(H93,H100,H111,H116)</f>
        <v>2225</v>
      </c>
      <c r="I118" s="219"/>
      <c r="J118" s="306">
        <f>SUM(H118-F118)/F118</f>
        <v>0</v>
      </c>
    </row>
    <row r="119" spans="1:10" x14ac:dyDescent="0.25">
      <c r="D119" s="24"/>
      <c r="E119" s="59"/>
      <c r="F119" s="26"/>
      <c r="G119" s="24"/>
      <c r="H119" s="26"/>
      <c r="I119" s="2"/>
      <c r="J119" s="26"/>
    </row>
    <row r="120" spans="1:10" x14ac:dyDescent="0.25">
      <c r="A120" s="27" t="s">
        <v>127</v>
      </c>
      <c r="E120" s="31"/>
      <c r="F120" s="209"/>
      <c r="H120" s="209"/>
    </row>
    <row r="121" spans="1:10" x14ac:dyDescent="0.25">
      <c r="A121" s="29" t="s">
        <v>128</v>
      </c>
      <c r="E121" s="31"/>
      <c r="F121" s="209"/>
      <c r="H121" s="209"/>
    </row>
    <row r="122" spans="1:10" x14ac:dyDescent="0.25">
      <c r="A122" s="27" t="s">
        <v>129</v>
      </c>
      <c r="D122" s="30">
        <v>10000</v>
      </c>
      <c r="E122" s="31">
        <v>10000</v>
      </c>
      <c r="F122" s="211">
        <v>0</v>
      </c>
      <c r="G122" s="33">
        <v>0</v>
      </c>
      <c r="H122" s="68">
        <v>0</v>
      </c>
    </row>
    <row r="123" spans="1:10" x14ac:dyDescent="0.25">
      <c r="A123" s="27" t="s">
        <v>130</v>
      </c>
      <c r="D123" s="36">
        <v>1000</v>
      </c>
      <c r="E123" s="31">
        <v>1000</v>
      </c>
      <c r="F123" s="212">
        <v>1000</v>
      </c>
      <c r="G123" s="33">
        <v>0</v>
      </c>
      <c r="H123" s="159">
        <v>1000</v>
      </c>
    </row>
    <row r="124" spans="1:10" x14ac:dyDescent="0.25">
      <c r="A124" s="27" t="s">
        <v>131</v>
      </c>
      <c r="D124" s="34">
        <v>500</v>
      </c>
      <c r="E124" s="31">
        <v>500</v>
      </c>
      <c r="F124" s="210">
        <v>500</v>
      </c>
      <c r="G124" s="33">
        <v>0</v>
      </c>
      <c r="H124" s="160">
        <v>500</v>
      </c>
    </row>
    <row r="125" spans="1:10" x14ac:dyDescent="0.25">
      <c r="A125" s="27"/>
      <c r="D125" s="34"/>
      <c r="E125" s="54"/>
      <c r="F125" s="210"/>
      <c r="G125" s="33"/>
      <c r="H125" s="210"/>
    </row>
    <row r="126" spans="1:10" x14ac:dyDescent="0.25">
      <c r="A126" s="218" t="s">
        <v>132</v>
      </c>
      <c r="B126" s="219"/>
      <c r="C126" s="218" t="s">
        <v>133</v>
      </c>
      <c r="D126" s="222">
        <f>SUM(D122:D125)</f>
        <v>11500</v>
      </c>
      <c r="E126" s="222">
        <f t="shared" ref="E126:G126" si="13">SUM(E122:E125)</f>
        <v>11500</v>
      </c>
      <c r="F126" s="224">
        <f>SUM(F122:F125)</f>
        <v>1500</v>
      </c>
      <c r="G126" s="222">
        <f t="shared" si="13"/>
        <v>0</v>
      </c>
      <c r="H126" s="224">
        <f>SUM(H122:H125)</f>
        <v>1500</v>
      </c>
      <c r="I126" s="219"/>
      <c r="J126" s="306">
        <f>SUM(H126-F126)/F126</f>
        <v>0</v>
      </c>
    </row>
    <row r="127" spans="1:10" x14ac:dyDescent="0.25">
      <c r="C127" s="27"/>
      <c r="D127" s="30"/>
      <c r="F127" s="69"/>
      <c r="G127" s="33"/>
      <c r="H127" s="69"/>
    </row>
    <row r="128" spans="1:10" x14ac:dyDescent="0.25">
      <c r="A128" s="70"/>
      <c r="B128" s="70"/>
      <c r="C128" s="71" t="s">
        <v>134</v>
      </c>
      <c r="D128" s="72">
        <f>SUM(D29,D88,D118,D126)</f>
        <v>225590</v>
      </c>
      <c r="E128" s="72">
        <f>SUM(E29,E88,E118,E126)</f>
        <v>206655.86999999997</v>
      </c>
      <c r="F128" s="73">
        <f>SUM(F29,F88,F118,F126)</f>
        <v>184056</v>
      </c>
      <c r="G128" s="72">
        <f>SUM(G29,G88,G118,G126)</f>
        <v>125587.31999999999</v>
      </c>
      <c r="H128" s="73">
        <f>SUM(H29,H88,H118,H126)</f>
        <v>189601</v>
      </c>
      <c r="I128" s="70"/>
      <c r="J128" s="273">
        <f>SUM(H128-F128)/F128</f>
        <v>3.0126700569391925E-2</v>
      </c>
    </row>
    <row r="131" spans="1:10" x14ac:dyDescent="0.25">
      <c r="A131" s="74"/>
      <c r="B131" s="75" t="s">
        <v>72</v>
      </c>
      <c r="C131" s="75" t="s">
        <v>135</v>
      </c>
      <c r="D131" s="215">
        <f>H29</f>
        <v>156926</v>
      </c>
      <c r="E131" s="74"/>
      <c r="F131" s="74"/>
      <c r="G131" s="74"/>
      <c r="H131" s="74"/>
      <c r="I131" s="74"/>
      <c r="J131" s="74"/>
    </row>
    <row r="132" spans="1:10" x14ac:dyDescent="0.25">
      <c r="A132" s="74"/>
      <c r="B132" s="75" t="s">
        <v>106</v>
      </c>
      <c r="C132" s="75" t="s">
        <v>136</v>
      </c>
      <c r="D132" s="216">
        <f>H88</f>
        <v>28950</v>
      </c>
      <c r="E132" s="74"/>
      <c r="F132" s="74"/>
      <c r="G132" s="74"/>
      <c r="H132" s="74"/>
      <c r="I132" s="74"/>
      <c r="J132" s="74"/>
    </row>
    <row r="133" spans="1:10" x14ac:dyDescent="0.25">
      <c r="A133" s="74"/>
      <c r="B133" s="75" t="s">
        <v>124</v>
      </c>
      <c r="C133" s="75" t="s">
        <v>137</v>
      </c>
      <c r="D133" s="217">
        <f>H118</f>
        <v>2225</v>
      </c>
      <c r="E133" s="74"/>
      <c r="F133" s="74"/>
      <c r="G133" s="74"/>
      <c r="H133" s="74"/>
      <c r="I133" s="74"/>
      <c r="J133" s="74"/>
    </row>
    <row r="134" spans="1:10" x14ac:dyDescent="0.25">
      <c r="A134" s="74"/>
      <c r="B134" s="75" t="s">
        <v>132</v>
      </c>
      <c r="C134" s="75" t="s">
        <v>138</v>
      </c>
      <c r="D134" s="217">
        <f>H126</f>
        <v>1500</v>
      </c>
      <c r="E134" s="74"/>
      <c r="F134" s="74"/>
      <c r="G134" s="74"/>
      <c r="H134" s="74"/>
      <c r="I134" s="74"/>
      <c r="J134" s="74"/>
    </row>
    <row r="135" spans="1:10" x14ac:dyDescent="0.25">
      <c r="A135" s="74"/>
      <c r="B135" s="75"/>
      <c r="C135" s="75"/>
      <c r="D135" s="74"/>
      <c r="E135" s="74"/>
      <c r="F135" s="74"/>
      <c r="G135" s="74"/>
      <c r="H135" s="74"/>
      <c r="I135" s="74"/>
      <c r="J135" s="74"/>
    </row>
    <row r="136" spans="1:10" x14ac:dyDescent="0.25">
      <c r="A136" s="74"/>
      <c r="B136" s="74"/>
      <c r="C136" s="75" t="s">
        <v>139</v>
      </c>
      <c r="D136" s="215">
        <f>SUM(D131:D135)</f>
        <v>189601</v>
      </c>
      <c r="E136" s="75" t="s">
        <v>419</v>
      </c>
      <c r="F136" s="77"/>
      <c r="G136" s="74"/>
      <c r="H136" s="77">
        <f>SUM(H128-F128)</f>
        <v>5545</v>
      </c>
      <c r="I136" s="74"/>
      <c r="J136" s="74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3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/>
    <col min="3" max="3" width="19.42578125" customWidth="1"/>
    <col min="4" max="4" width="13.5703125" customWidth="1" collapsed="1"/>
    <col min="5" max="5" width="13.5703125" style="234" customWidth="1" collapsed="1"/>
    <col min="6" max="8" width="13.5703125" customWidth="1" collapsed="1"/>
    <col min="9" max="9" width="1.7109375" customWidth="1" collapsed="1"/>
    <col min="10" max="10" width="12.7109375" customWidth="1" collapsed="1"/>
    <col min="11" max="11" width="4" customWidth="1" collapsed="1"/>
    <col min="12" max="12" width="14.85546875" style="96" customWidth="1"/>
    <col min="13" max="13" width="17.140625" style="96" customWidth="1"/>
    <col min="14" max="18" width="12.7109375" style="96" customWidth="1"/>
    <col min="19" max="19" width="2.85546875" style="96" customWidth="1"/>
    <col min="20" max="20" width="12.7109375" style="96" customWidth="1"/>
  </cols>
  <sheetData>
    <row r="1" spans="1:20" ht="15.75" x14ac:dyDescent="0.25">
      <c r="A1" s="17" t="s">
        <v>43</v>
      </c>
      <c r="E1" s="233" t="s">
        <v>44</v>
      </c>
      <c r="F1" s="82"/>
      <c r="H1" s="82" t="s">
        <v>301</v>
      </c>
      <c r="I1" s="20"/>
      <c r="K1" s="83" t="s">
        <v>43</v>
      </c>
      <c r="L1" s="83"/>
      <c r="M1" s="83"/>
      <c r="N1" s="83"/>
      <c r="O1" s="84" t="s">
        <v>44</v>
      </c>
      <c r="P1" s="83"/>
      <c r="Q1" s="83"/>
      <c r="R1" s="83"/>
      <c r="S1" s="83"/>
      <c r="T1" s="85"/>
    </row>
    <row r="2" spans="1:20" x14ac:dyDescent="0.25">
      <c r="A2" s="17"/>
      <c r="B2" s="244">
        <f ca="1">TODAY()</f>
        <v>43955</v>
      </c>
      <c r="I2" s="20"/>
      <c r="K2" s="86"/>
      <c r="L2" s="85">
        <f ca="1">TODAY()</f>
        <v>43955</v>
      </c>
      <c r="M2" s="83"/>
      <c r="N2" s="83"/>
      <c r="O2" s="83"/>
      <c r="P2" s="83"/>
      <c r="Q2" s="83"/>
      <c r="R2" s="83"/>
      <c r="S2" s="83"/>
      <c r="T2" s="83"/>
    </row>
    <row r="3" spans="1:20" x14ac:dyDescent="0.25">
      <c r="E3" s="21" t="s">
        <v>45</v>
      </c>
      <c r="K3" s="83"/>
      <c r="L3" s="83"/>
      <c r="M3" s="83"/>
      <c r="N3" s="83"/>
      <c r="O3" s="87" t="s">
        <v>140</v>
      </c>
      <c r="P3" s="83"/>
      <c r="Q3" s="83"/>
      <c r="R3" s="83"/>
      <c r="S3" s="83"/>
      <c r="T3" s="83"/>
    </row>
    <row r="4" spans="1:20" x14ac:dyDescent="0.25">
      <c r="D4" s="88">
        <v>2016</v>
      </c>
      <c r="E4" s="88">
        <v>2016</v>
      </c>
      <c r="F4" s="227">
        <v>2017</v>
      </c>
      <c r="G4" s="89">
        <v>2017</v>
      </c>
      <c r="H4" s="90">
        <v>2018</v>
      </c>
      <c r="J4" s="87" t="s">
        <v>46</v>
      </c>
      <c r="K4" s="83"/>
      <c r="L4" s="83"/>
      <c r="M4" s="83"/>
      <c r="N4" s="91">
        <v>2016</v>
      </c>
      <c r="O4" s="88">
        <v>2016</v>
      </c>
      <c r="P4" s="225">
        <v>2017</v>
      </c>
      <c r="Q4" s="91">
        <v>2017</v>
      </c>
      <c r="R4" s="92">
        <v>2018</v>
      </c>
      <c r="S4" s="91"/>
      <c r="T4" s="87" t="s">
        <v>46</v>
      </c>
    </row>
    <row r="5" spans="1:20" x14ac:dyDescent="0.25">
      <c r="D5" s="21" t="s">
        <v>47</v>
      </c>
      <c r="E5" s="232" t="s">
        <v>48</v>
      </c>
      <c r="F5" s="124" t="s">
        <v>47</v>
      </c>
      <c r="G5" s="94" t="s">
        <v>452</v>
      </c>
      <c r="H5" s="95" t="s">
        <v>414</v>
      </c>
      <c r="J5" s="87" t="s">
        <v>50</v>
      </c>
      <c r="K5" s="83"/>
      <c r="L5" s="83"/>
      <c r="M5" s="83"/>
      <c r="N5" s="91" t="s">
        <v>47</v>
      </c>
      <c r="O5" s="93" t="s">
        <v>48</v>
      </c>
      <c r="P5" s="225" t="s">
        <v>47</v>
      </c>
      <c r="Q5" s="94" t="s">
        <v>452</v>
      </c>
      <c r="R5" s="92" t="s">
        <v>414</v>
      </c>
      <c r="S5" s="91"/>
      <c r="T5" s="87" t="s">
        <v>50</v>
      </c>
    </row>
    <row r="6" spans="1:20" x14ac:dyDescent="0.25">
      <c r="A6" s="27" t="s">
        <v>143</v>
      </c>
      <c r="F6" s="56"/>
      <c r="H6" s="28"/>
      <c r="K6" s="83" t="s">
        <v>144</v>
      </c>
      <c r="L6" s="83"/>
      <c r="M6" s="83"/>
      <c r="N6" s="83"/>
      <c r="P6" s="226"/>
      <c r="Q6" s="83"/>
      <c r="R6" s="97"/>
      <c r="S6" s="83"/>
      <c r="T6" s="83"/>
    </row>
    <row r="7" spans="1:20" x14ac:dyDescent="0.25">
      <c r="A7" s="29" t="s">
        <v>52</v>
      </c>
      <c r="B7" s="40"/>
      <c r="F7" s="56"/>
      <c r="H7" s="28"/>
      <c r="K7" s="83"/>
      <c r="L7" s="83" t="s">
        <v>145</v>
      </c>
      <c r="M7" s="83"/>
      <c r="N7" s="98">
        <v>0</v>
      </c>
      <c r="O7" s="31">
        <v>336</v>
      </c>
      <c r="P7" s="231">
        <v>500</v>
      </c>
      <c r="Q7" s="98">
        <v>0</v>
      </c>
      <c r="R7" s="243">
        <v>500</v>
      </c>
      <c r="S7" s="99"/>
      <c r="T7" s="83"/>
    </row>
    <row r="8" spans="1:20" x14ac:dyDescent="0.25">
      <c r="A8" s="27" t="s">
        <v>53</v>
      </c>
      <c r="D8" s="30">
        <v>63270</v>
      </c>
      <c r="E8" s="214">
        <v>66140.929999999993</v>
      </c>
      <c r="F8" s="120">
        <v>72883</v>
      </c>
      <c r="G8" s="30">
        <v>56064</v>
      </c>
      <c r="H8" s="32">
        <v>73977</v>
      </c>
      <c r="K8" s="83"/>
      <c r="L8" s="83" t="s">
        <v>146</v>
      </c>
      <c r="M8" s="83"/>
      <c r="N8" s="31">
        <v>223000</v>
      </c>
      <c r="O8" s="31">
        <v>225874</v>
      </c>
      <c r="P8" s="127">
        <v>233000</v>
      </c>
      <c r="Q8" s="31">
        <v>195524</v>
      </c>
      <c r="R8" s="175">
        <v>236580</v>
      </c>
      <c r="S8" s="31"/>
      <c r="T8" s="83"/>
    </row>
    <row r="9" spans="1:20" x14ac:dyDescent="0.25">
      <c r="A9" s="27" t="s">
        <v>147</v>
      </c>
      <c r="D9" s="30">
        <v>51238</v>
      </c>
      <c r="E9" s="214">
        <v>50168.160000000003</v>
      </c>
      <c r="F9" s="120">
        <v>89318</v>
      </c>
      <c r="G9" s="30">
        <v>66139.86</v>
      </c>
      <c r="H9" s="32">
        <v>92620</v>
      </c>
      <c r="K9" s="83"/>
      <c r="L9" s="83"/>
      <c r="M9" s="100" t="s">
        <v>148</v>
      </c>
      <c r="N9" s="101">
        <f t="shared" ref="N9" si="0">SUM(N7:N8)</f>
        <v>223000</v>
      </c>
      <c r="O9" s="101">
        <f t="shared" ref="O9:Q9" si="1">SUM(O7:O8)</f>
        <v>226210</v>
      </c>
      <c r="P9" s="101">
        <f>SUM(P7:P8)</f>
        <v>233500</v>
      </c>
      <c r="Q9" s="101">
        <f t="shared" si="1"/>
        <v>195524</v>
      </c>
      <c r="R9" s="101">
        <f>SUM(R7:R8)</f>
        <v>237080</v>
      </c>
      <c r="S9" s="31"/>
    </row>
    <row r="10" spans="1:20" x14ac:dyDescent="0.25">
      <c r="A10" s="27" t="s">
        <v>55</v>
      </c>
      <c r="D10" s="30">
        <v>36569</v>
      </c>
      <c r="E10" s="214">
        <v>36557.949999999997</v>
      </c>
      <c r="F10" s="120">
        <v>43232</v>
      </c>
      <c r="G10" s="30">
        <v>32242.799999999999</v>
      </c>
      <c r="H10" s="32">
        <v>43860</v>
      </c>
    </row>
    <row r="11" spans="1:20" x14ac:dyDescent="0.25">
      <c r="A11" s="27" t="s">
        <v>150</v>
      </c>
      <c r="D11" s="48">
        <v>204754</v>
      </c>
      <c r="E11" s="214">
        <v>192555.68</v>
      </c>
      <c r="F11" s="108">
        <v>222889</v>
      </c>
      <c r="G11" s="48">
        <v>170213.04</v>
      </c>
      <c r="H11" s="49">
        <v>236812</v>
      </c>
      <c r="M11" s="103" t="s">
        <v>149</v>
      </c>
      <c r="N11" s="104">
        <f>SUM(N9)</f>
        <v>223000</v>
      </c>
      <c r="O11" s="104">
        <f>SUM(O9)</f>
        <v>226210</v>
      </c>
      <c r="P11" s="104">
        <f>SUM(P9)</f>
        <v>233500</v>
      </c>
      <c r="Q11" s="104">
        <f>SUM(Q9)</f>
        <v>195524</v>
      </c>
      <c r="R11" s="104">
        <f>SUM(R9)</f>
        <v>237080</v>
      </c>
      <c r="S11" s="104"/>
      <c r="T11" s="275">
        <f>SUM(R9-P9)/P9</f>
        <v>1.5331905781584582E-2</v>
      </c>
    </row>
    <row r="12" spans="1:20" x14ac:dyDescent="0.25">
      <c r="A12" s="27" t="s">
        <v>151</v>
      </c>
      <c r="D12" s="48">
        <v>168890</v>
      </c>
      <c r="E12" s="214">
        <v>155818.42000000001</v>
      </c>
      <c r="F12" s="108">
        <v>182186</v>
      </c>
      <c r="G12" s="48">
        <v>142957.79999999999</v>
      </c>
      <c r="H12" s="49">
        <v>188770</v>
      </c>
    </row>
    <row r="13" spans="1:20" x14ac:dyDescent="0.25">
      <c r="A13" s="27" t="s">
        <v>152</v>
      </c>
      <c r="D13" s="48">
        <v>703924</v>
      </c>
      <c r="E13" s="214">
        <v>582245.72</v>
      </c>
      <c r="F13" s="108">
        <v>775531</v>
      </c>
      <c r="G13" s="48">
        <v>494835.73</v>
      </c>
      <c r="H13" s="49">
        <v>786665</v>
      </c>
    </row>
    <row r="14" spans="1:20" x14ac:dyDescent="0.25">
      <c r="A14" s="27" t="s">
        <v>437</v>
      </c>
      <c r="D14" s="48">
        <v>0</v>
      </c>
      <c r="E14" s="214">
        <v>0</v>
      </c>
      <c r="F14" s="108">
        <v>0</v>
      </c>
      <c r="G14" s="48">
        <v>0</v>
      </c>
      <c r="H14" s="49">
        <v>179955</v>
      </c>
    </row>
    <row r="15" spans="1:20" x14ac:dyDescent="0.25">
      <c r="A15" s="27" t="s">
        <v>153</v>
      </c>
      <c r="D15" s="30">
        <v>18000</v>
      </c>
      <c r="E15" s="214">
        <v>175968.01</v>
      </c>
      <c r="F15" s="120">
        <v>18000</v>
      </c>
      <c r="G15" s="48">
        <v>127332.07</v>
      </c>
      <c r="H15" s="32">
        <v>90000</v>
      </c>
    </row>
    <row r="16" spans="1:20" x14ac:dyDescent="0.25">
      <c r="A16" s="27" t="s">
        <v>154</v>
      </c>
      <c r="D16" s="36">
        <v>1500</v>
      </c>
      <c r="E16" s="214">
        <v>1639</v>
      </c>
      <c r="F16" s="119">
        <v>1500</v>
      </c>
      <c r="G16" s="34">
        <v>667.75</v>
      </c>
      <c r="H16" s="41">
        <v>0</v>
      </c>
    </row>
    <row r="17" spans="1:20" x14ac:dyDescent="0.25">
      <c r="A17" s="27" t="s">
        <v>155</v>
      </c>
      <c r="D17" s="36">
        <v>9428</v>
      </c>
      <c r="E17" s="214">
        <v>15761.5</v>
      </c>
      <c r="F17" s="119">
        <v>9450</v>
      </c>
      <c r="G17" s="36">
        <v>12111.06</v>
      </c>
      <c r="H17" s="41">
        <v>15000</v>
      </c>
    </row>
    <row r="18" spans="1:20" x14ac:dyDescent="0.25">
      <c r="A18" s="27" t="s">
        <v>156</v>
      </c>
      <c r="D18" s="30">
        <v>19241</v>
      </c>
      <c r="E18" s="214">
        <v>10433.709999999999</v>
      </c>
      <c r="F18" s="120">
        <v>19250</v>
      </c>
      <c r="G18" s="36">
        <v>5729.64</v>
      </c>
      <c r="H18" s="32">
        <v>10000</v>
      </c>
    </row>
    <row r="19" spans="1:20" x14ac:dyDescent="0.25">
      <c r="A19" s="27" t="s">
        <v>56</v>
      </c>
      <c r="D19" s="36">
        <v>8035</v>
      </c>
      <c r="E19" s="214">
        <v>444.86</v>
      </c>
      <c r="F19" s="119">
        <v>8050</v>
      </c>
      <c r="G19" s="34">
        <v>398.28</v>
      </c>
      <c r="H19" s="41">
        <v>0</v>
      </c>
    </row>
    <row r="20" spans="1:20" x14ac:dyDescent="0.25">
      <c r="A20" s="27" t="s">
        <v>57</v>
      </c>
      <c r="D20" s="30">
        <v>76047</v>
      </c>
      <c r="E20" s="214">
        <v>65752.33</v>
      </c>
      <c r="F20" s="170">
        <v>55733</v>
      </c>
      <c r="G20" s="30">
        <v>38219.160000000003</v>
      </c>
      <c r="H20" s="105">
        <v>0</v>
      </c>
    </row>
    <row r="21" spans="1:20" x14ac:dyDescent="0.25">
      <c r="A21" s="27" t="s">
        <v>58</v>
      </c>
      <c r="D21" s="30">
        <v>41826</v>
      </c>
      <c r="E21" s="214">
        <v>32834.93</v>
      </c>
      <c r="F21" s="139">
        <v>0</v>
      </c>
      <c r="G21" s="30">
        <v>0</v>
      </c>
      <c r="H21" s="35">
        <v>0</v>
      </c>
    </row>
    <row r="22" spans="1:20" x14ac:dyDescent="0.25">
      <c r="A22" s="27" t="s">
        <v>59</v>
      </c>
      <c r="D22" s="30">
        <v>68432</v>
      </c>
      <c r="E22" s="214">
        <v>69921.38</v>
      </c>
      <c r="F22" s="139">
        <v>0</v>
      </c>
      <c r="G22" s="30">
        <v>0</v>
      </c>
      <c r="H22" s="35">
        <v>0</v>
      </c>
    </row>
    <row r="23" spans="1:20" x14ac:dyDescent="0.25">
      <c r="A23" s="27" t="s">
        <v>60</v>
      </c>
      <c r="D23" s="36">
        <v>2483</v>
      </c>
      <c r="E23" s="214">
        <v>852.98</v>
      </c>
      <c r="F23" s="139">
        <v>0</v>
      </c>
      <c r="G23" s="34">
        <v>0</v>
      </c>
      <c r="H23" s="35">
        <v>0</v>
      </c>
    </row>
    <row r="24" spans="1:20" x14ac:dyDescent="0.25">
      <c r="C24" s="37" t="s">
        <v>61</v>
      </c>
      <c r="D24" s="106">
        <f>SUM(D8:D23)</f>
        <v>1473637</v>
      </c>
      <c r="E24" s="268">
        <f>SUM(E8:E23)</f>
        <v>1457095.56</v>
      </c>
      <c r="F24" s="106">
        <f>SUM(F8:F23)</f>
        <v>1498022</v>
      </c>
      <c r="G24" s="106">
        <f>SUM(G8:G23)</f>
        <v>1146911.19</v>
      </c>
      <c r="H24" s="106">
        <f>SUM(H8:H23)</f>
        <v>1717659</v>
      </c>
      <c r="J24" s="274">
        <f>SUM(H24-F24)/F24</f>
        <v>0.14661800694515834</v>
      </c>
      <c r="M24" s="27"/>
      <c r="N24"/>
      <c r="O24"/>
      <c r="P24" s="48"/>
      <c r="Q24" s="31"/>
      <c r="R24" s="48"/>
      <c r="S24" s="30"/>
      <c r="T24" s="108"/>
    </row>
    <row r="25" spans="1:20" x14ac:dyDescent="0.25">
      <c r="F25" s="56"/>
      <c r="H25" s="28"/>
      <c r="M25" s="27"/>
      <c r="N25"/>
      <c r="O25"/>
      <c r="P25" s="48"/>
      <c r="Q25" s="31"/>
      <c r="R25" s="48"/>
      <c r="S25" s="30"/>
      <c r="T25" s="108"/>
    </row>
    <row r="26" spans="1:20" x14ac:dyDescent="0.25">
      <c r="A26" s="29" t="s">
        <v>71</v>
      </c>
      <c r="F26" s="56"/>
      <c r="H26" s="28"/>
    </row>
    <row r="27" spans="1:20" x14ac:dyDescent="0.25">
      <c r="A27" s="27" t="s">
        <v>63</v>
      </c>
      <c r="D27" s="30">
        <v>34759</v>
      </c>
      <c r="E27" s="214">
        <v>24683.759999999998</v>
      </c>
      <c r="F27" s="120">
        <v>24700</v>
      </c>
      <c r="G27" s="30">
        <v>17442.810000000001</v>
      </c>
      <c r="H27" s="151">
        <v>25600</v>
      </c>
    </row>
    <row r="28" spans="1:20" x14ac:dyDescent="0.25">
      <c r="A28" s="27" t="s">
        <v>64</v>
      </c>
      <c r="D28" s="48">
        <v>456076</v>
      </c>
      <c r="E28" s="214">
        <v>394876.11</v>
      </c>
      <c r="F28" s="108">
        <v>507300</v>
      </c>
      <c r="G28" s="48">
        <v>301204.51</v>
      </c>
      <c r="H28" s="238">
        <v>647555</v>
      </c>
    </row>
    <row r="29" spans="1:20" x14ac:dyDescent="0.25">
      <c r="A29" s="27" t="s">
        <v>157</v>
      </c>
      <c r="D29" s="30">
        <v>10000</v>
      </c>
      <c r="E29" s="214">
        <v>7050.05</v>
      </c>
      <c r="F29" s="120">
        <v>10000</v>
      </c>
      <c r="G29" s="36">
        <v>9561.08</v>
      </c>
      <c r="H29" s="159">
        <v>10000</v>
      </c>
    </row>
    <row r="30" spans="1:20" x14ac:dyDescent="0.25">
      <c r="A30" s="27" t="s">
        <v>66</v>
      </c>
      <c r="D30" s="36">
        <v>3500</v>
      </c>
      <c r="E30" s="214">
        <v>0</v>
      </c>
      <c r="F30" s="119">
        <v>3500</v>
      </c>
      <c r="G30" s="33">
        <v>0</v>
      </c>
      <c r="H30" s="159">
        <v>3000</v>
      </c>
    </row>
    <row r="36" spans="1:10" x14ac:dyDescent="0.25">
      <c r="A36" s="17" t="s">
        <v>43</v>
      </c>
      <c r="E36" s="233" t="s">
        <v>44</v>
      </c>
      <c r="F36" s="19"/>
      <c r="H36" s="19" t="s">
        <v>312</v>
      </c>
      <c r="I36" s="20"/>
    </row>
    <row r="37" spans="1:10" x14ac:dyDescent="0.25">
      <c r="A37" s="17"/>
      <c r="I37" s="20"/>
    </row>
    <row r="38" spans="1:10" x14ac:dyDescent="0.25">
      <c r="E38" s="21" t="s">
        <v>45</v>
      </c>
    </row>
    <row r="39" spans="1:10" x14ac:dyDescent="0.25">
      <c r="D39" s="88">
        <v>2016</v>
      </c>
      <c r="E39" s="88">
        <v>2016</v>
      </c>
      <c r="F39" s="227">
        <v>2017</v>
      </c>
      <c r="G39" s="88">
        <v>2017</v>
      </c>
      <c r="H39" s="90">
        <v>2018</v>
      </c>
      <c r="J39" s="87" t="s">
        <v>46</v>
      </c>
    </row>
    <row r="40" spans="1:10" x14ac:dyDescent="0.25">
      <c r="D40" s="21" t="s">
        <v>47</v>
      </c>
      <c r="E40" s="232" t="s">
        <v>48</v>
      </c>
      <c r="F40" s="124" t="s">
        <v>47</v>
      </c>
      <c r="G40" s="94" t="s">
        <v>452</v>
      </c>
      <c r="H40" s="95" t="s">
        <v>414</v>
      </c>
      <c r="J40" s="87" t="s">
        <v>50</v>
      </c>
    </row>
    <row r="41" spans="1:10" ht="18.75" customHeight="1" x14ac:dyDescent="0.25">
      <c r="A41" s="27" t="s">
        <v>143</v>
      </c>
      <c r="D41" s="21"/>
      <c r="E41" s="232"/>
      <c r="F41" s="124"/>
      <c r="G41" s="94"/>
      <c r="H41" s="95"/>
      <c r="J41" s="87"/>
    </row>
    <row r="42" spans="1:10" x14ac:dyDescent="0.25">
      <c r="A42" s="29" t="s">
        <v>421</v>
      </c>
      <c r="D42" s="21"/>
      <c r="E42" s="232"/>
      <c r="F42" s="124"/>
      <c r="G42" s="94"/>
      <c r="H42" s="95"/>
      <c r="J42" s="87"/>
    </row>
    <row r="43" spans="1:10" x14ac:dyDescent="0.25">
      <c r="A43" s="27" t="s">
        <v>453</v>
      </c>
      <c r="D43" s="36">
        <v>7683</v>
      </c>
      <c r="E43" s="214">
        <v>64116.19</v>
      </c>
      <c r="F43" s="120">
        <v>11700</v>
      </c>
      <c r="G43" s="30">
        <v>6307.34</v>
      </c>
      <c r="H43" s="151">
        <v>15910</v>
      </c>
    </row>
    <row r="44" spans="1:10" x14ac:dyDescent="0.25">
      <c r="A44" s="27" t="s">
        <v>68</v>
      </c>
      <c r="D44" s="30">
        <v>19480</v>
      </c>
      <c r="E44" s="214">
        <v>21632.02</v>
      </c>
      <c r="F44" s="120">
        <v>21100</v>
      </c>
      <c r="G44" s="30">
        <v>17933.86</v>
      </c>
      <c r="H44" s="151">
        <v>22205</v>
      </c>
    </row>
    <row r="45" spans="1:10" x14ac:dyDescent="0.25">
      <c r="A45" s="27" t="s">
        <v>69</v>
      </c>
      <c r="D45" s="30">
        <v>75097</v>
      </c>
      <c r="E45" s="214">
        <v>77714.789999999994</v>
      </c>
      <c r="F45" s="120">
        <v>57750</v>
      </c>
      <c r="G45" s="30">
        <v>58729.85</v>
      </c>
      <c r="H45" s="151">
        <v>115545</v>
      </c>
    </row>
    <row r="46" spans="1:10" x14ac:dyDescent="0.25">
      <c r="A46" s="27" t="s">
        <v>70</v>
      </c>
      <c r="D46" s="48">
        <v>114225</v>
      </c>
      <c r="E46" s="214">
        <v>104244.33</v>
      </c>
      <c r="F46" s="119">
        <v>107675</v>
      </c>
      <c r="G46" s="30">
        <v>82303.44</v>
      </c>
      <c r="H46" s="238">
        <v>133100</v>
      </c>
    </row>
    <row r="47" spans="1:10" x14ac:dyDescent="0.25">
      <c r="C47" s="109" t="s">
        <v>71</v>
      </c>
      <c r="D47" s="110">
        <f>SUM(D27:D46)</f>
        <v>722836</v>
      </c>
      <c r="E47" s="110">
        <f>SUM(E27:E46)</f>
        <v>696333.25</v>
      </c>
      <c r="F47" s="110">
        <f>SUM(F27:F46)</f>
        <v>745742</v>
      </c>
      <c r="G47" s="38">
        <f>SUM(G27+G28+G29+G30+G43+G44+G45+G46)</f>
        <v>493482.89</v>
      </c>
      <c r="H47" s="38">
        <f>SUM(H27+H28+H29+H30+H43+H44+H45+H46)</f>
        <v>972915</v>
      </c>
      <c r="J47" s="274">
        <f>SUM(H47-F47)/F47</f>
        <v>0.30462680122616131</v>
      </c>
    </row>
    <row r="48" spans="1:10" x14ac:dyDescent="0.25">
      <c r="C48" s="111"/>
      <c r="D48" s="112"/>
      <c r="E48" s="112"/>
      <c r="F48" s="108"/>
      <c r="G48" s="112"/>
      <c r="H48" s="108"/>
      <c r="J48" s="113"/>
    </row>
    <row r="49" spans="1:10" x14ac:dyDescent="0.25">
      <c r="A49" s="218" t="s">
        <v>72</v>
      </c>
      <c r="B49" s="74"/>
      <c r="C49" s="218" t="s">
        <v>73</v>
      </c>
      <c r="D49" s="241">
        <f>SUM(D24+D47)</f>
        <v>2196473</v>
      </c>
      <c r="E49" s="241">
        <f>SUM(E24+E47)</f>
        <v>2153428.81</v>
      </c>
      <c r="F49" s="241">
        <f>SUM(F24+F47)</f>
        <v>2243764</v>
      </c>
      <c r="G49" s="241">
        <f>SUM(G24+G47)</f>
        <v>1640394.08</v>
      </c>
      <c r="H49" s="241">
        <f>SUM(H24+H47)</f>
        <v>2690574</v>
      </c>
      <c r="I49" s="219"/>
      <c r="J49" s="276">
        <f>SUM(H49-F49)/F49</f>
        <v>0.19913413353632556</v>
      </c>
    </row>
    <row r="50" spans="1:10" x14ac:dyDescent="0.25">
      <c r="D50" s="21"/>
      <c r="E50" s="232"/>
      <c r="F50" s="124"/>
      <c r="G50" s="94"/>
      <c r="H50" s="124"/>
      <c r="J50" s="87"/>
    </row>
    <row r="51" spans="1:10" x14ac:dyDescent="0.25">
      <c r="A51" s="27" t="s">
        <v>159</v>
      </c>
      <c r="F51" s="56"/>
      <c r="H51" s="56"/>
    </row>
    <row r="52" spans="1:10" x14ac:dyDescent="0.25">
      <c r="A52" s="29" t="s">
        <v>160</v>
      </c>
      <c r="E52" s="214"/>
      <c r="F52" s="56"/>
      <c r="H52" s="56"/>
    </row>
    <row r="53" spans="1:10" x14ac:dyDescent="0.25">
      <c r="A53" s="27" t="s">
        <v>161</v>
      </c>
      <c r="D53" s="36">
        <v>3000</v>
      </c>
      <c r="E53" s="214">
        <v>1665.26</v>
      </c>
      <c r="F53" s="119">
        <v>3000</v>
      </c>
      <c r="G53" s="36">
        <v>0</v>
      </c>
      <c r="H53" s="159">
        <v>3000</v>
      </c>
    </row>
    <row r="54" spans="1:10" x14ac:dyDescent="0.25">
      <c r="A54" s="27" t="s">
        <v>162</v>
      </c>
      <c r="D54" s="36">
        <v>1000</v>
      </c>
      <c r="E54" s="214">
        <v>0</v>
      </c>
      <c r="F54" s="119">
        <v>1000</v>
      </c>
      <c r="G54" s="33">
        <v>0</v>
      </c>
      <c r="H54" s="159">
        <v>1000</v>
      </c>
    </row>
    <row r="55" spans="1:10" x14ac:dyDescent="0.25">
      <c r="A55" s="27" t="s">
        <v>163</v>
      </c>
      <c r="D55" s="34">
        <v>650</v>
      </c>
      <c r="E55" s="214">
        <v>1157.5</v>
      </c>
      <c r="F55" s="53">
        <v>650</v>
      </c>
      <c r="G55" s="34">
        <v>405</v>
      </c>
      <c r="H55" s="160">
        <v>650</v>
      </c>
    </row>
    <row r="56" spans="1:10" x14ac:dyDescent="0.25">
      <c r="C56" s="51" t="s">
        <v>160</v>
      </c>
      <c r="D56" s="44">
        <f>SUM(D53:D55)</f>
        <v>4650</v>
      </c>
      <c r="E56" s="44">
        <f>SUM(E53:E55)</f>
        <v>2822.76</v>
      </c>
      <c r="F56" s="44">
        <f>SUM(F53:F55)</f>
        <v>4650</v>
      </c>
      <c r="G56" s="44">
        <f>SUM(G53:G55)</f>
        <v>405</v>
      </c>
      <c r="H56" s="44">
        <f>SUM(H53:H55)</f>
        <v>4650</v>
      </c>
      <c r="J56" s="274">
        <f>SUM(H54-F54)/F54</f>
        <v>0</v>
      </c>
    </row>
    <row r="57" spans="1:10" x14ac:dyDescent="0.25">
      <c r="A57" s="27"/>
      <c r="F57" s="56"/>
      <c r="H57" s="56"/>
    </row>
    <row r="58" spans="1:10" x14ac:dyDescent="0.25">
      <c r="A58" s="29" t="s">
        <v>75</v>
      </c>
      <c r="F58" s="56"/>
      <c r="H58" s="56"/>
    </row>
    <row r="59" spans="1:10" x14ac:dyDescent="0.25">
      <c r="A59" s="27" t="s">
        <v>76</v>
      </c>
      <c r="D59" s="36">
        <v>4500</v>
      </c>
      <c r="E59" s="214">
        <v>3213.67</v>
      </c>
      <c r="F59" s="119">
        <v>3000</v>
      </c>
      <c r="G59" s="36">
        <v>793.62</v>
      </c>
      <c r="H59" s="159">
        <v>3000</v>
      </c>
    </row>
    <row r="60" spans="1:10" x14ac:dyDescent="0.25">
      <c r="A60" s="27" t="s">
        <v>77</v>
      </c>
      <c r="D60" s="34">
        <v>400</v>
      </c>
      <c r="E60" s="214">
        <v>279.94</v>
      </c>
      <c r="F60" s="53">
        <v>500</v>
      </c>
      <c r="G60" s="34">
        <v>697.98</v>
      </c>
      <c r="H60" s="159">
        <v>500</v>
      </c>
    </row>
    <row r="61" spans="1:10" x14ac:dyDescent="0.25">
      <c r="A61" s="27" t="s">
        <v>78</v>
      </c>
      <c r="D61" s="36">
        <v>3000</v>
      </c>
      <c r="E61" s="214">
        <v>1580.01</v>
      </c>
      <c r="F61" s="119">
        <v>3000</v>
      </c>
      <c r="G61" s="36">
        <v>1933.56</v>
      </c>
      <c r="H61" s="264">
        <v>3000</v>
      </c>
    </row>
    <row r="62" spans="1:10" x14ac:dyDescent="0.25">
      <c r="A62" s="27" t="s">
        <v>164</v>
      </c>
      <c r="D62" s="50">
        <v>50</v>
      </c>
      <c r="E62" s="214">
        <v>0</v>
      </c>
      <c r="F62" s="228">
        <v>50</v>
      </c>
      <c r="G62" s="33">
        <v>2</v>
      </c>
      <c r="H62" s="239">
        <v>50</v>
      </c>
    </row>
    <row r="63" spans="1:10" x14ac:dyDescent="0.25">
      <c r="C63" s="51" t="s">
        <v>79</v>
      </c>
      <c r="D63" s="44">
        <f t="shared" ref="D63" si="2">SUM(D59:D62)</f>
        <v>7950</v>
      </c>
      <c r="E63" s="38">
        <f t="shared" ref="E63:G63" si="3">SUM(E59:E62)</f>
        <v>5073.62</v>
      </c>
      <c r="F63" s="44">
        <f>SUM(F59:F62)</f>
        <v>6550</v>
      </c>
      <c r="G63" s="44">
        <f t="shared" si="3"/>
        <v>3427.16</v>
      </c>
      <c r="H63" s="44">
        <f>SUM(H59:H62)</f>
        <v>6550</v>
      </c>
      <c r="J63" s="274">
        <f>SUM(H61-F61)/F61</f>
        <v>0</v>
      </c>
    </row>
    <row r="64" spans="1:10" x14ac:dyDescent="0.25">
      <c r="C64" s="27"/>
      <c r="E64" s="214"/>
      <c r="F64" s="56"/>
      <c r="H64" s="28"/>
    </row>
    <row r="65" spans="1:10" x14ac:dyDescent="0.25">
      <c r="A65" s="29" t="s">
        <v>82</v>
      </c>
      <c r="E65" s="214"/>
      <c r="F65" s="56"/>
      <c r="H65" s="28"/>
    </row>
    <row r="66" spans="1:10" x14ac:dyDescent="0.25">
      <c r="A66" s="27" t="s">
        <v>417</v>
      </c>
      <c r="D66" s="33">
        <v>0</v>
      </c>
      <c r="E66" s="214">
        <v>399.52</v>
      </c>
      <c r="F66" s="119">
        <v>2000</v>
      </c>
      <c r="G66" s="33">
        <v>1837.38</v>
      </c>
      <c r="H66" s="159">
        <v>2000</v>
      </c>
    </row>
    <row r="67" spans="1:10" x14ac:dyDescent="0.25">
      <c r="A67" s="27" t="s">
        <v>416</v>
      </c>
      <c r="D67" s="33">
        <v>0</v>
      </c>
      <c r="E67" s="214">
        <v>0</v>
      </c>
      <c r="F67" s="53">
        <v>400</v>
      </c>
      <c r="G67" s="33">
        <v>0</v>
      </c>
      <c r="H67" s="160">
        <v>400</v>
      </c>
    </row>
    <row r="68" spans="1:10" x14ac:dyDescent="0.25">
      <c r="C68" s="51" t="s">
        <v>83</v>
      </c>
      <c r="D68" s="44">
        <f t="shared" ref="D68" si="4">SUM(D66:D67)</f>
        <v>0</v>
      </c>
      <c r="E68" s="38">
        <f t="shared" ref="E68:G68" si="5">SUM(E66:E67)</f>
        <v>399.52</v>
      </c>
      <c r="F68" s="44">
        <f>SUM(F66:F67)</f>
        <v>2400</v>
      </c>
      <c r="G68" s="44">
        <f t="shared" si="5"/>
        <v>1837.38</v>
      </c>
      <c r="H68" s="44">
        <f>SUM(H66:H67)</f>
        <v>2400</v>
      </c>
      <c r="J68" s="107"/>
    </row>
    <row r="69" spans="1:10" x14ac:dyDescent="0.25">
      <c r="A69" s="17" t="s">
        <v>43</v>
      </c>
      <c r="E69" s="233" t="s">
        <v>44</v>
      </c>
      <c r="F69" s="19"/>
      <c r="H69" s="19" t="s">
        <v>315</v>
      </c>
      <c r="I69" s="20"/>
    </row>
    <row r="70" spans="1:10" x14ac:dyDescent="0.25">
      <c r="A70" s="17"/>
      <c r="I70" s="20"/>
    </row>
    <row r="71" spans="1:10" x14ac:dyDescent="0.25">
      <c r="E71" s="21" t="s">
        <v>45</v>
      </c>
    </row>
    <row r="72" spans="1:10" x14ac:dyDescent="0.25">
      <c r="D72" s="88">
        <v>2016</v>
      </c>
      <c r="E72" s="88">
        <v>2016</v>
      </c>
      <c r="F72" s="227">
        <v>2017</v>
      </c>
      <c r="G72" s="89">
        <v>2017</v>
      </c>
      <c r="H72" s="90">
        <v>2018</v>
      </c>
      <c r="J72" s="87" t="s">
        <v>46</v>
      </c>
    </row>
    <row r="73" spans="1:10" x14ac:dyDescent="0.25">
      <c r="D73" s="21" t="s">
        <v>47</v>
      </c>
      <c r="E73" s="232" t="s">
        <v>48</v>
      </c>
      <c r="F73" s="124" t="s">
        <v>47</v>
      </c>
      <c r="G73" s="94" t="s">
        <v>452</v>
      </c>
      <c r="H73" s="95" t="s">
        <v>414</v>
      </c>
      <c r="J73" s="87" t="s">
        <v>50</v>
      </c>
    </row>
    <row r="74" spans="1:10" x14ac:dyDescent="0.25">
      <c r="A74" s="27" t="s">
        <v>159</v>
      </c>
      <c r="D74" s="21"/>
      <c r="E74" s="232"/>
      <c r="F74" s="124"/>
      <c r="G74" s="94"/>
      <c r="H74" s="95"/>
      <c r="J74" s="87"/>
    </row>
    <row r="75" spans="1:10" x14ac:dyDescent="0.25">
      <c r="A75" s="29" t="s">
        <v>84</v>
      </c>
      <c r="E75" s="214"/>
      <c r="F75" s="56"/>
      <c r="H75" s="28"/>
    </row>
    <row r="76" spans="1:10" x14ac:dyDescent="0.25">
      <c r="A76" s="27" t="s">
        <v>85</v>
      </c>
      <c r="D76" s="33">
        <v>0</v>
      </c>
      <c r="E76" s="214">
        <v>0</v>
      </c>
      <c r="F76" s="119">
        <v>1500</v>
      </c>
      <c r="G76" s="33">
        <v>737.51</v>
      </c>
      <c r="H76" s="159">
        <v>1500</v>
      </c>
    </row>
    <row r="77" spans="1:10" x14ac:dyDescent="0.25">
      <c r="A77" s="27" t="s">
        <v>86</v>
      </c>
      <c r="D77" s="30">
        <v>15000</v>
      </c>
      <c r="E77" s="214">
        <v>13100.69</v>
      </c>
      <c r="F77" s="120">
        <v>15000</v>
      </c>
      <c r="G77" s="36">
        <v>8941.49</v>
      </c>
      <c r="H77" s="151">
        <v>15000</v>
      </c>
    </row>
    <row r="78" spans="1:10" x14ac:dyDescent="0.25">
      <c r="A78" s="27" t="s">
        <v>165</v>
      </c>
      <c r="D78" s="33">
        <v>0</v>
      </c>
      <c r="E78" s="214"/>
      <c r="F78" s="119">
        <v>4400</v>
      </c>
      <c r="G78" s="67">
        <v>3021.36</v>
      </c>
      <c r="H78" s="159">
        <v>4400</v>
      </c>
    </row>
    <row r="79" spans="1:10" x14ac:dyDescent="0.25">
      <c r="C79" s="51" t="s">
        <v>84</v>
      </c>
      <c r="D79" s="55">
        <f t="shared" ref="D79" si="6">SUM(D76:D78)</f>
        <v>15000</v>
      </c>
      <c r="E79" s="38">
        <f t="shared" ref="E79:G79" si="7">SUM(E76:E78)</f>
        <v>13100.69</v>
      </c>
      <c r="F79" s="55">
        <f>SUM(F76:F78)</f>
        <v>20900</v>
      </c>
      <c r="G79" s="55">
        <f t="shared" si="7"/>
        <v>12700.36</v>
      </c>
      <c r="H79" s="55">
        <f>SUM(H76:H78)</f>
        <v>20900</v>
      </c>
      <c r="J79" s="274">
        <f>SUM(H77-F77)/F77</f>
        <v>0</v>
      </c>
    </row>
    <row r="80" spans="1:10" x14ac:dyDescent="0.25">
      <c r="C80" s="29"/>
      <c r="D80" s="30"/>
      <c r="E80" s="214"/>
      <c r="F80" s="120"/>
      <c r="G80" s="36"/>
      <c r="H80" s="32"/>
    </row>
    <row r="81" spans="1:10" x14ac:dyDescent="0.25">
      <c r="A81" s="29" t="s">
        <v>87</v>
      </c>
      <c r="E81" s="214"/>
      <c r="F81" s="56"/>
      <c r="H81" s="28"/>
    </row>
    <row r="82" spans="1:10" x14ac:dyDescent="0.25">
      <c r="A82" s="27" t="s">
        <v>88</v>
      </c>
      <c r="D82" s="30">
        <v>35000</v>
      </c>
      <c r="E82" s="214">
        <v>34527.5</v>
      </c>
      <c r="F82" s="120">
        <v>72000</v>
      </c>
      <c r="G82" s="30">
        <v>62542</v>
      </c>
      <c r="H82" s="151">
        <v>74500</v>
      </c>
    </row>
    <row r="83" spans="1:10" x14ac:dyDescent="0.25">
      <c r="C83" s="51" t="s">
        <v>87</v>
      </c>
      <c r="D83" s="55">
        <f>SUM(D82:D82)</f>
        <v>35000</v>
      </c>
      <c r="E83" s="38">
        <f>SUM(E82:E82)</f>
        <v>34527.5</v>
      </c>
      <c r="F83" s="55">
        <f>SUM(F82:F82)</f>
        <v>72000</v>
      </c>
      <c r="G83" s="55">
        <f>SUM(G82:G82)</f>
        <v>62542</v>
      </c>
      <c r="H83" s="55">
        <f>SUM(H82:H82)</f>
        <v>74500</v>
      </c>
      <c r="J83" s="274">
        <f>SUM(H83-F83)/F83</f>
        <v>3.4722222222222224E-2</v>
      </c>
    </row>
    <row r="84" spans="1:10" x14ac:dyDescent="0.25">
      <c r="D84" s="21"/>
      <c r="E84" s="232"/>
      <c r="F84" s="124"/>
      <c r="G84" s="94"/>
      <c r="H84" s="95"/>
      <c r="J84" s="87"/>
    </row>
    <row r="85" spans="1:10" x14ac:dyDescent="0.25">
      <c r="A85" s="29" t="s">
        <v>90</v>
      </c>
      <c r="F85" s="56"/>
      <c r="H85" s="28"/>
    </row>
    <row r="86" spans="1:10" x14ac:dyDescent="0.25">
      <c r="A86" s="27" t="s">
        <v>166</v>
      </c>
      <c r="D86" s="34">
        <v>250</v>
      </c>
      <c r="E86" s="214">
        <v>248.21</v>
      </c>
      <c r="F86" s="53">
        <v>250</v>
      </c>
      <c r="G86" s="33">
        <v>0</v>
      </c>
      <c r="H86" s="160">
        <v>250</v>
      </c>
    </row>
    <row r="87" spans="1:10" x14ac:dyDescent="0.25">
      <c r="A87" s="27" t="s">
        <v>167</v>
      </c>
      <c r="D87" s="36">
        <v>3150</v>
      </c>
      <c r="E87" s="214">
        <v>2720.68</v>
      </c>
      <c r="F87" s="119">
        <v>3150</v>
      </c>
      <c r="G87" s="36">
        <v>88</v>
      </c>
      <c r="H87" s="159">
        <v>3150</v>
      </c>
    </row>
    <row r="88" spans="1:10" x14ac:dyDescent="0.25">
      <c r="A88" s="27" t="s">
        <v>168</v>
      </c>
      <c r="D88" s="30">
        <v>58800</v>
      </c>
      <c r="E88" s="214">
        <v>58689.96</v>
      </c>
      <c r="F88" s="120">
        <v>58800</v>
      </c>
      <c r="G88" s="30">
        <v>32695.48</v>
      </c>
      <c r="H88" s="151">
        <v>58800</v>
      </c>
    </row>
    <row r="89" spans="1:10" x14ac:dyDescent="0.25">
      <c r="A89" s="27" t="s">
        <v>92</v>
      </c>
      <c r="D89" s="36">
        <v>1000</v>
      </c>
      <c r="E89" s="214">
        <v>165.38</v>
      </c>
      <c r="F89" s="119">
        <v>1000</v>
      </c>
      <c r="G89" s="67">
        <v>131.62</v>
      </c>
      <c r="H89" s="159">
        <v>1000</v>
      </c>
    </row>
    <row r="90" spans="1:10" x14ac:dyDescent="0.25">
      <c r="A90" s="27" t="s">
        <v>169</v>
      </c>
      <c r="D90" s="36">
        <v>5300</v>
      </c>
      <c r="E90" s="214">
        <v>5131.2</v>
      </c>
      <c r="F90" s="119">
        <v>5900</v>
      </c>
      <c r="G90" s="36">
        <v>5164.8</v>
      </c>
      <c r="H90" s="159">
        <v>5900</v>
      </c>
    </row>
    <row r="91" spans="1:10" x14ac:dyDescent="0.25">
      <c r="C91" s="51" t="s">
        <v>170</v>
      </c>
      <c r="D91" s="55">
        <f>SUM(D86:D90)</f>
        <v>68500</v>
      </c>
      <c r="E91" s="38">
        <f>SUM(E86:E90)</f>
        <v>66955.429999999993</v>
      </c>
      <c r="F91" s="55">
        <f>SUM(F86:F90)</f>
        <v>69100</v>
      </c>
      <c r="G91" s="55">
        <f>SUM(G86:G90)</f>
        <v>38079.9</v>
      </c>
      <c r="H91" s="55">
        <f>SUM(H86:H90)</f>
        <v>69100</v>
      </c>
      <c r="J91" s="274">
        <f>SUM(H89-F89)/F89</f>
        <v>0</v>
      </c>
    </row>
    <row r="92" spans="1:10" x14ac:dyDescent="0.25">
      <c r="C92" s="27"/>
      <c r="E92" s="214"/>
      <c r="F92" s="56"/>
      <c r="H92" s="28"/>
    </row>
    <row r="93" spans="1:10" x14ac:dyDescent="0.25">
      <c r="A93" s="29" t="s">
        <v>94</v>
      </c>
      <c r="E93" s="214"/>
      <c r="F93" s="56"/>
      <c r="H93" s="28"/>
    </row>
    <row r="94" spans="1:10" x14ac:dyDescent="0.25">
      <c r="A94" s="27" t="s">
        <v>95</v>
      </c>
      <c r="D94" s="36">
        <v>1000</v>
      </c>
      <c r="E94" s="214">
        <v>1901.5</v>
      </c>
      <c r="F94" s="119">
        <v>1000</v>
      </c>
      <c r="G94" s="36">
        <v>0</v>
      </c>
      <c r="H94" s="159">
        <v>1000</v>
      </c>
    </row>
    <row r="95" spans="1:10" x14ac:dyDescent="0.25">
      <c r="A95" s="27" t="s">
        <v>171</v>
      </c>
      <c r="D95" s="36">
        <v>1000</v>
      </c>
      <c r="E95" s="214">
        <v>867</v>
      </c>
      <c r="F95" s="119">
        <v>1000</v>
      </c>
      <c r="G95" s="34">
        <v>100</v>
      </c>
      <c r="H95" s="159">
        <v>1000</v>
      </c>
    </row>
    <row r="96" spans="1:10" x14ac:dyDescent="0.25">
      <c r="A96" s="27" t="s">
        <v>97</v>
      </c>
      <c r="D96" s="34">
        <v>800</v>
      </c>
      <c r="E96" s="214">
        <v>287.85000000000002</v>
      </c>
      <c r="F96" s="53">
        <v>800</v>
      </c>
      <c r="G96" s="34">
        <v>172.7</v>
      </c>
      <c r="H96" s="160">
        <v>800</v>
      </c>
    </row>
    <row r="97" spans="1:10" x14ac:dyDescent="0.25">
      <c r="C97" s="51" t="s">
        <v>99</v>
      </c>
      <c r="D97" s="44">
        <f t="shared" ref="D97" si="8">SUM(D94:D96)</f>
        <v>2800</v>
      </c>
      <c r="E97" s="38">
        <f t="shared" ref="E97:G97" si="9">SUM(E94:E96)</f>
        <v>3056.35</v>
      </c>
      <c r="F97" s="44">
        <f>SUM(F94:F96)</f>
        <v>2800</v>
      </c>
      <c r="G97" s="44">
        <f t="shared" si="9"/>
        <v>272.7</v>
      </c>
      <c r="H97" s="44">
        <f>SUM(H94:H96)</f>
        <v>2800</v>
      </c>
      <c r="J97" s="274">
        <f>SUM(H95-F95)/F95</f>
        <v>0</v>
      </c>
    </row>
    <row r="98" spans="1:10" x14ac:dyDescent="0.25">
      <c r="C98" s="27"/>
      <c r="E98" s="214"/>
      <c r="F98" s="56"/>
      <c r="H98" s="56"/>
    </row>
    <row r="103" spans="1:10" x14ac:dyDescent="0.25">
      <c r="A103" s="17" t="s">
        <v>43</v>
      </c>
      <c r="E103" s="233" t="s">
        <v>44</v>
      </c>
      <c r="F103" s="117"/>
      <c r="H103" s="117" t="s">
        <v>126</v>
      </c>
      <c r="I103" s="20"/>
    </row>
    <row r="104" spans="1:10" x14ac:dyDescent="0.25">
      <c r="E104" s="21" t="s">
        <v>45</v>
      </c>
    </row>
    <row r="105" spans="1:10" x14ac:dyDescent="0.25">
      <c r="D105" s="88">
        <v>2016</v>
      </c>
      <c r="E105" s="88">
        <v>2016</v>
      </c>
      <c r="F105" s="227">
        <v>2017</v>
      </c>
      <c r="G105" s="89">
        <v>2017</v>
      </c>
      <c r="H105" s="90">
        <v>2018</v>
      </c>
      <c r="J105" s="87" t="s">
        <v>46</v>
      </c>
    </row>
    <row r="106" spans="1:10" x14ac:dyDescent="0.25">
      <c r="D106" s="21" t="s">
        <v>47</v>
      </c>
      <c r="E106" s="232" t="s">
        <v>48</v>
      </c>
      <c r="F106" s="124" t="s">
        <v>47</v>
      </c>
      <c r="G106" s="94" t="s">
        <v>452</v>
      </c>
      <c r="H106" s="95" t="s">
        <v>414</v>
      </c>
      <c r="J106" s="87" t="s">
        <v>50</v>
      </c>
    </row>
    <row r="107" spans="1:10" x14ac:dyDescent="0.25">
      <c r="A107" s="27" t="s">
        <v>159</v>
      </c>
      <c r="F107" s="56"/>
      <c r="H107" s="28"/>
    </row>
    <row r="108" spans="1:10" x14ac:dyDescent="0.25">
      <c r="A108" s="29" t="s">
        <v>102</v>
      </c>
      <c r="E108" s="214"/>
      <c r="F108" s="56"/>
      <c r="H108" s="28"/>
    </row>
    <row r="109" spans="1:10" x14ac:dyDescent="0.25">
      <c r="A109" s="27" t="s">
        <v>103</v>
      </c>
      <c r="D109" s="36">
        <v>2500</v>
      </c>
      <c r="E109" s="214">
        <v>430</v>
      </c>
      <c r="F109" s="119">
        <v>2500</v>
      </c>
      <c r="G109" s="34">
        <v>2089</v>
      </c>
      <c r="H109" s="159">
        <v>2500</v>
      </c>
    </row>
    <row r="110" spans="1:10" x14ac:dyDescent="0.25">
      <c r="A110" s="27" t="s">
        <v>104</v>
      </c>
      <c r="D110" s="36">
        <v>5000</v>
      </c>
      <c r="E110" s="214">
        <v>2075.9299999999998</v>
      </c>
      <c r="F110" s="119">
        <v>5000</v>
      </c>
      <c r="G110" s="36">
        <v>1730.45</v>
      </c>
      <c r="H110" s="41">
        <v>5000</v>
      </c>
    </row>
    <row r="111" spans="1:10" x14ac:dyDescent="0.25">
      <c r="C111" s="51" t="s">
        <v>105</v>
      </c>
      <c r="D111" s="44">
        <f>SUM(D109:D110)</f>
        <v>7500</v>
      </c>
      <c r="E111" s="38">
        <f>SUM(E109:E110)</f>
        <v>2505.9299999999998</v>
      </c>
      <c r="F111" s="44">
        <f>SUM(F109:F110)</f>
        <v>7500</v>
      </c>
      <c r="G111" s="44">
        <f>SUM(G109:G110)</f>
        <v>3819.45</v>
      </c>
      <c r="H111" s="44">
        <f>SUM(H109:H110)</f>
        <v>7500</v>
      </c>
      <c r="J111" s="274">
        <f>SUM(H109-F109)/F109</f>
        <v>0</v>
      </c>
    </row>
    <row r="112" spans="1:10" x14ac:dyDescent="0.25">
      <c r="C112" s="27"/>
      <c r="E112" s="214"/>
      <c r="F112" s="56"/>
      <c r="G112" s="56"/>
      <c r="H112" s="56"/>
    </row>
    <row r="113" spans="1:10" x14ac:dyDescent="0.25">
      <c r="A113" s="218" t="s">
        <v>106</v>
      </c>
      <c r="B113" s="219"/>
      <c r="C113" s="218" t="s">
        <v>107</v>
      </c>
      <c r="D113" s="220">
        <f>SUM(D56,D63,D68,D79,D83,D91,D97,D111)</f>
        <v>141400</v>
      </c>
      <c r="E113" s="220">
        <f>SUM(E56,E63,E68,E79,E83,E91,E97,E111)</f>
        <v>128441.79999999999</v>
      </c>
      <c r="F113" s="220">
        <f>SUM(F56,F63,F68,F79,F83,F91,F97,F111)</f>
        <v>185900</v>
      </c>
      <c r="G113" s="220">
        <f>SUM(G56,G63,G68,G79,G83,G91,G97,G111)</f>
        <v>123083.94999999998</v>
      </c>
      <c r="H113" s="220">
        <f>SUM(H56,H63,H68,H79,H83,H91,H97,H111)</f>
        <v>188400</v>
      </c>
      <c r="I113" s="219"/>
      <c r="J113" s="276">
        <f>SUM(H113-F113)/F113</f>
        <v>1.3448090371167294E-2</v>
      </c>
    </row>
    <row r="114" spans="1:10" x14ac:dyDescent="0.25">
      <c r="A114" s="46"/>
      <c r="B114" s="40"/>
      <c r="C114" s="29"/>
      <c r="D114" s="114"/>
      <c r="E114" s="214"/>
      <c r="F114" s="47"/>
      <c r="G114" s="47"/>
      <c r="H114" s="47"/>
      <c r="I114" s="40"/>
      <c r="J114" s="116"/>
    </row>
    <row r="115" spans="1:10" x14ac:dyDescent="0.25">
      <c r="A115" s="27" t="s">
        <v>172</v>
      </c>
      <c r="E115" s="214"/>
      <c r="F115" s="56"/>
      <c r="G115" s="56"/>
      <c r="H115" s="56"/>
    </row>
    <row r="116" spans="1:10" x14ac:dyDescent="0.25">
      <c r="A116" s="29" t="s">
        <v>109</v>
      </c>
      <c r="E116" s="214"/>
      <c r="F116" s="56"/>
      <c r="G116" s="56"/>
      <c r="H116" s="56"/>
    </row>
    <row r="117" spans="1:10" x14ac:dyDescent="0.25">
      <c r="A117" s="27" t="s">
        <v>110</v>
      </c>
      <c r="D117" s="34">
        <v>600</v>
      </c>
      <c r="E117" s="214">
        <v>421.4</v>
      </c>
      <c r="F117" s="53">
        <v>600</v>
      </c>
      <c r="G117" s="34">
        <v>379.57</v>
      </c>
      <c r="H117" s="42">
        <v>600</v>
      </c>
    </row>
    <row r="118" spans="1:10" x14ac:dyDescent="0.25">
      <c r="C118" s="51" t="s">
        <v>173</v>
      </c>
      <c r="D118" s="52">
        <f>SUM(D117)</f>
        <v>600</v>
      </c>
      <c r="E118" s="52">
        <f>SUM(E117)</f>
        <v>421.4</v>
      </c>
      <c r="F118" s="52">
        <f>SUM(F117)</f>
        <v>600</v>
      </c>
      <c r="G118" s="52">
        <f>SUM(G117)</f>
        <v>379.57</v>
      </c>
      <c r="H118" s="52">
        <f>SUM(H117)</f>
        <v>600</v>
      </c>
      <c r="J118" s="274">
        <v>0</v>
      </c>
    </row>
    <row r="119" spans="1:10" x14ac:dyDescent="0.25">
      <c r="D119" s="21"/>
      <c r="E119" s="232"/>
      <c r="F119" s="124"/>
      <c r="G119" s="94"/>
      <c r="H119" s="95"/>
      <c r="J119" s="87"/>
    </row>
    <row r="120" spans="1:10" x14ac:dyDescent="0.25">
      <c r="A120" s="27" t="s">
        <v>172</v>
      </c>
      <c r="F120" s="56"/>
      <c r="H120" s="28"/>
    </row>
    <row r="121" spans="1:10" x14ac:dyDescent="0.25">
      <c r="A121" s="29" t="s">
        <v>112</v>
      </c>
      <c r="F121" s="56"/>
      <c r="H121" s="28"/>
    </row>
    <row r="122" spans="1:10" x14ac:dyDescent="0.25">
      <c r="A122" s="27" t="s">
        <v>113</v>
      </c>
      <c r="D122" s="36">
        <v>1500</v>
      </c>
      <c r="E122" s="214">
        <v>875.46</v>
      </c>
      <c r="F122" s="119">
        <v>1500</v>
      </c>
      <c r="G122" s="34">
        <v>340.67</v>
      </c>
      <c r="H122" s="159">
        <v>1500</v>
      </c>
    </row>
    <row r="123" spans="1:10" x14ac:dyDescent="0.25">
      <c r="A123" s="27" t="s">
        <v>114</v>
      </c>
      <c r="D123" s="36">
        <v>4120</v>
      </c>
      <c r="E123" s="214">
        <v>3895.33</v>
      </c>
      <c r="F123" s="119">
        <v>8120</v>
      </c>
      <c r="G123" s="36">
        <v>4118.2</v>
      </c>
      <c r="H123" s="159">
        <v>8120</v>
      </c>
    </row>
    <row r="124" spans="1:10" x14ac:dyDescent="0.25">
      <c r="A124" s="27" t="s">
        <v>174</v>
      </c>
      <c r="D124" s="36">
        <v>5000</v>
      </c>
      <c r="E124" s="214">
        <v>4787.59</v>
      </c>
      <c r="F124" s="119">
        <v>4700</v>
      </c>
      <c r="G124" s="36">
        <v>3125.69</v>
      </c>
      <c r="H124" s="159">
        <v>4700</v>
      </c>
    </row>
    <row r="125" spans="1:10" x14ac:dyDescent="0.25">
      <c r="A125" s="27" t="s">
        <v>116</v>
      </c>
      <c r="D125" s="36">
        <v>4000</v>
      </c>
      <c r="E125" s="214">
        <v>3911.15</v>
      </c>
      <c r="F125" s="139">
        <v>0</v>
      </c>
      <c r="G125" s="36">
        <v>0</v>
      </c>
      <c r="H125" s="35">
        <v>0</v>
      </c>
    </row>
    <row r="126" spans="1:10" x14ac:dyDescent="0.25">
      <c r="C126" s="51" t="s">
        <v>112</v>
      </c>
      <c r="D126" s="55">
        <f t="shared" ref="D126" si="10">SUM(D122:D125)</f>
        <v>14620</v>
      </c>
      <c r="E126" s="38">
        <f t="shared" ref="E126:G126" si="11">SUM(E122:E125)</f>
        <v>13469.53</v>
      </c>
      <c r="F126" s="55">
        <f>SUM(F122:F125)</f>
        <v>14320</v>
      </c>
      <c r="G126" s="55">
        <f t="shared" si="11"/>
        <v>7584.5599999999995</v>
      </c>
      <c r="H126" s="55">
        <f>SUM(H122:H125)</f>
        <v>14320</v>
      </c>
      <c r="J126" s="274">
        <f>SUM(H124-F124)/F124</f>
        <v>0</v>
      </c>
    </row>
    <row r="127" spans="1:10" x14ac:dyDescent="0.25">
      <c r="A127" s="29" t="s">
        <v>117</v>
      </c>
      <c r="E127" s="214"/>
      <c r="F127" s="56"/>
      <c r="H127" s="28"/>
    </row>
    <row r="128" spans="1:10" x14ac:dyDescent="0.25">
      <c r="A128" s="27" t="s">
        <v>118</v>
      </c>
      <c r="D128" s="36">
        <v>1600</v>
      </c>
      <c r="E128" s="214">
        <v>1600</v>
      </c>
      <c r="F128" s="119">
        <v>1600</v>
      </c>
      <c r="G128" s="34">
        <v>599.79999999999995</v>
      </c>
      <c r="H128" s="41">
        <v>1600</v>
      </c>
    </row>
    <row r="129" spans="1:20" x14ac:dyDescent="0.25">
      <c r="C129" s="51" t="s">
        <v>119</v>
      </c>
      <c r="D129" s="44">
        <f t="shared" ref="D129" si="12">SUM(D128)</f>
        <v>1600</v>
      </c>
      <c r="E129" s="38">
        <f t="shared" ref="E129:G129" si="13">SUM(E128)</f>
        <v>1600</v>
      </c>
      <c r="F129" s="44">
        <f>SUM(F128)</f>
        <v>1600</v>
      </c>
      <c r="G129" s="44">
        <f t="shared" si="13"/>
        <v>599.79999999999995</v>
      </c>
      <c r="H129" s="44">
        <f>SUM(H128)</f>
        <v>1600</v>
      </c>
      <c r="J129" s="274">
        <v>0</v>
      </c>
    </row>
    <row r="130" spans="1:20" x14ac:dyDescent="0.25">
      <c r="A130" s="29" t="s">
        <v>120</v>
      </c>
      <c r="E130" s="214"/>
      <c r="F130" s="56"/>
      <c r="H130" s="28"/>
    </row>
    <row r="131" spans="1:20" x14ac:dyDescent="0.25">
      <c r="A131" s="27" t="s">
        <v>121</v>
      </c>
      <c r="D131" s="34">
        <v>100</v>
      </c>
      <c r="E131" s="214">
        <v>0</v>
      </c>
      <c r="F131" s="53">
        <v>100</v>
      </c>
      <c r="G131" s="33">
        <v>0</v>
      </c>
      <c r="H131" s="160">
        <v>100</v>
      </c>
    </row>
    <row r="132" spans="1:20" x14ac:dyDescent="0.25">
      <c r="A132" s="27" t="s">
        <v>175</v>
      </c>
      <c r="D132" s="34">
        <v>100</v>
      </c>
      <c r="E132" s="214">
        <v>0</v>
      </c>
      <c r="F132" s="53">
        <v>100</v>
      </c>
      <c r="G132" s="33">
        <v>0</v>
      </c>
      <c r="H132" s="160">
        <v>100</v>
      </c>
    </row>
    <row r="133" spans="1:20" x14ac:dyDescent="0.25">
      <c r="C133" s="109" t="s">
        <v>176</v>
      </c>
      <c r="D133" s="52">
        <f t="shared" ref="D133" si="14">SUM(D131:D132)</f>
        <v>200</v>
      </c>
      <c r="E133" s="38">
        <f t="shared" ref="E133:G133" si="15">SUM(E131:E132)</f>
        <v>0</v>
      </c>
      <c r="F133" s="52">
        <f>SUM(F131:F132)</f>
        <v>200</v>
      </c>
      <c r="G133" s="52">
        <f t="shared" si="15"/>
        <v>0</v>
      </c>
      <c r="H133" s="52">
        <f>SUM(H131:H132)</f>
        <v>200</v>
      </c>
      <c r="J133" s="274">
        <f>SUM(H131-F131)/F131</f>
        <v>0</v>
      </c>
    </row>
    <row r="134" spans="1:20" s="56" customFormat="1" x14ac:dyDescent="0.25">
      <c r="C134" s="126"/>
      <c r="D134" s="53"/>
      <c r="E134" s="170"/>
      <c r="F134" s="53"/>
      <c r="G134" s="53"/>
      <c r="H134" s="53"/>
      <c r="J134" s="229"/>
      <c r="L134" s="230"/>
      <c r="M134" s="230"/>
      <c r="N134" s="230"/>
      <c r="O134" s="230"/>
      <c r="P134" s="230"/>
      <c r="Q134" s="230"/>
      <c r="R134" s="230"/>
      <c r="S134" s="230"/>
      <c r="T134" s="230"/>
    </row>
    <row r="135" spans="1:20" x14ac:dyDescent="0.25">
      <c r="A135" s="219" t="s">
        <v>124</v>
      </c>
      <c r="B135" s="219"/>
      <c r="C135" s="218" t="s">
        <v>125</v>
      </c>
      <c r="D135" s="221">
        <f>SUM(D118,D126,D129,D133)</f>
        <v>17020</v>
      </c>
      <c r="E135" s="221">
        <f>SUM(E118,E126,E129,E133)</f>
        <v>15490.93</v>
      </c>
      <c r="F135" s="221">
        <f>SUM(F118,F126,F129,F133)</f>
        <v>16720</v>
      </c>
      <c r="G135" s="221">
        <f>SUM(G118,G126,G129,G133)</f>
        <v>8563.9299999999985</v>
      </c>
      <c r="H135" s="221">
        <f>SUM(H118,H126,H129,H133)</f>
        <v>16720</v>
      </c>
      <c r="I135" s="219"/>
      <c r="J135" s="276">
        <f>SUM(H133-F133)/F133</f>
        <v>0</v>
      </c>
    </row>
    <row r="136" spans="1:20" x14ac:dyDescent="0.25">
      <c r="C136" s="27"/>
      <c r="D136" s="30"/>
      <c r="E136" s="214"/>
      <c r="F136" s="120"/>
      <c r="G136" s="119"/>
      <c r="H136" s="120"/>
    </row>
    <row r="137" spans="1:20" x14ac:dyDescent="0.25">
      <c r="A137" s="17" t="s">
        <v>43</v>
      </c>
      <c r="E137" s="233" t="s">
        <v>44</v>
      </c>
      <c r="F137" s="117"/>
      <c r="H137" s="117" t="s">
        <v>327</v>
      </c>
      <c r="I137" s="20"/>
    </row>
    <row r="138" spans="1:20" x14ac:dyDescent="0.25">
      <c r="E138" s="21" t="s">
        <v>45</v>
      </c>
    </row>
    <row r="139" spans="1:20" x14ac:dyDescent="0.25">
      <c r="D139" s="88">
        <v>2016</v>
      </c>
      <c r="E139" s="88">
        <v>2016</v>
      </c>
      <c r="F139" s="227">
        <v>2017</v>
      </c>
      <c r="G139" s="89">
        <v>2017</v>
      </c>
      <c r="H139" s="90">
        <v>2018</v>
      </c>
      <c r="J139" s="87" t="s">
        <v>46</v>
      </c>
    </row>
    <row r="140" spans="1:20" x14ac:dyDescent="0.25">
      <c r="D140" s="21" t="s">
        <v>47</v>
      </c>
      <c r="E140" s="232" t="s">
        <v>48</v>
      </c>
      <c r="F140" s="124" t="s">
        <v>47</v>
      </c>
      <c r="G140" s="94" t="s">
        <v>452</v>
      </c>
      <c r="H140" s="95" t="s">
        <v>414</v>
      </c>
      <c r="J140" s="87" t="s">
        <v>50</v>
      </c>
    </row>
    <row r="141" spans="1:20" x14ac:dyDescent="0.25">
      <c r="A141" s="27" t="s">
        <v>177</v>
      </c>
      <c r="E141" s="214"/>
      <c r="F141" s="56"/>
      <c r="G141" s="56"/>
      <c r="H141" s="56"/>
    </row>
    <row r="142" spans="1:20" x14ac:dyDescent="0.25">
      <c r="A142" s="29" t="s">
        <v>128</v>
      </c>
      <c r="E142" s="214"/>
      <c r="F142" s="56"/>
      <c r="G142" s="56"/>
      <c r="H142" s="56"/>
    </row>
    <row r="143" spans="1:20" x14ac:dyDescent="0.25">
      <c r="A143" s="27" t="s">
        <v>129</v>
      </c>
      <c r="D143" s="30">
        <v>66950</v>
      </c>
      <c r="E143" s="214">
        <v>66950</v>
      </c>
      <c r="F143" s="120">
        <v>77000</v>
      </c>
      <c r="G143" s="36">
        <v>15025.8</v>
      </c>
      <c r="H143" s="151">
        <v>77000</v>
      </c>
    </row>
    <row r="144" spans="1:20" x14ac:dyDescent="0.25">
      <c r="A144" s="27" t="s">
        <v>178</v>
      </c>
      <c r="D144" s="36">
        <v>1900</v>
      </c>
      <c r="E144" s="214">
        <v>1900</v>
      </c>
      <c r="F144" s="119">
        <v>1900</v>
      </c>
      <c r="G144" s="33">
        <v>0</v>
      </c>
      <c r="H144" s="159">
        <v>1900</v>
      </c>
    </row>
    <row r="145" spans="1:20" x14ac:dyDescent="0.25">
      <c r="A145" s="27" t="s">
        <v>131</v>
      </c>
      <c r="D145" s="36">
        <v>4000</v>
      </c>
      <c r="E145" s="214">
        <v>4000</v>
      </c>
      <c r="F145" s="119">
        <v>4000</v>
      </c>
      <c r="G145" s="33">
        <v>0</v>
      </c>
      <c r="H145" s="159">
        <v>4000</v>
      </c>
    </row>
    <row r="146" spans="1:20" x14ac:dyDescent="0.25">
      <c r="A146" s="27" t="s">
        <v>179</v>
      </c>
      <c r="D146" s="36">
        <v>1000</v>
      </c>
      <c r="E146" s="214">
        <v>1000</v>
      </c>
      <c r="F146" s="119">
        <v>1000</v>
      </c>
      <c r="G146" s="33">
        <v>297.70999999999998</v>
      </c>
      <c r="H146" s="159">
        <v>1000</v>
      </c>
    </row>
    <row r="147" spans="1:20" x14ac:dyDescent="0.25">
      <c r="A147" s="27"/>
      <c r="D147" s="36"/>
      <c r="E147" s="214"/>
      <c r="F147" s="119"/>
      <c r="G147" s="33"/>
      <c r="H147" s="119"/>
    </row>
    <row r="148" spans="1:20" x14ac:dyDescent="0.25">
      <c r="A148" s="218" t="s">
        <v>132</v>
      </c>
      <c r="B148" s="74"/>
      <c r="C148" s="218" t="s">
        <v>133</v>
      </c>
      <c r="D148" s="240">
        <f>SUM(D143:D146)</f>
        <v>73850</v>
      </c>
      <c r="E148" s="240">
        <f>SUM(E143:E146)</f>
        <v>73850</v>
      </c>
      <c r="F148" s="240">
        <f>SUM(F143:F146)</f>
        <v>83900</v>
      </c>
      <c r="G148" s="240">
        <f>SUM(G143:G146)</f>
        <v>15323.509999999998</v>
      </c>
      <c r="H148" s="240">
        <f>SUM(H143:H146)</f>
        <v>83900</v>
      </c>
      <c r="I148" s="74"/>
      <c r="J148" s="276">
        <f>SUM(H146-F146)/F146</f>
        <v>0</v>
      </c>
    </row>
    <row r="149" spans="1:20" x14ac:dyDescent="0.25">
      <c r="A149" s="27"/>
      <c r="E149" s="214"/>
    </row>
    <row r="150" spans="1:20" x14ac:dyDescent="0.25">
      <c r="A150" s="81"/>
      <c r="B150" s="81"/>
      <c r="C150" s="121" t="s">
        <v>134</v>
      </c>
      <c r="D150" s="122">
        <f>SUM(D49,D113,D135,D148)</f>
        <v>2428743</v>
      </c>
      <c r="E150" s="122">
        <f>SUM(E49,E113,E135,E148)</f>
        <v>2371211.54</v>
      </c>
      <c r="F150" s="122">
        <v>2528267</v>
      </c>
      <c r="G150" s="122">
        <f>SUM(G49,G113,G135,G148)</f>
        <v>1787365.47</v>
      </c>
      <c r="H150" s="122">
        <f>SUM(H49,H113,H135,H148)</f>
        <v>2979594</v>
      </c>
      <c r="I150" s="81"/>
      <c r="J150" s="123">
        <f>SUM(H150-F150)/F150</f>
        <v>0.17851239604044986</v>
      </c>
    </row>
    <row r="152" spans="1:20" x14ac:dyDescent="0.25">
      <c r="A152" s="74"/>
      <c r="B152" s="75" t="s">
        <v>72</v>
      </c>
      <c r="C152" s="75" t="s">
        <v>135</v>
      </c>
      <c r="D152" s="242">
        <f>H49</f>
        <v>2690574</v>
      </c>
      <c r="E152" s="235"/>
      <c r="F152" s="74"/>
      <c r="G152" s="74"/>
      <c r="H152" s="74"/>
      <c r="I152" s="74"/>
      <c r="J152" s="74"/>
      <c r="L152"/>
      <c r="M152"/>
      <c r="N152"/>
      <c r="O152"/>
      <c r="P152"/>
      <c r="Q152"/>
      <c r="R152"/>
      <c r="S152"/>
      <c r="T152"/>
    </row>
    <row r="153" spans="1:20" x14ac:dyDescent="0.25">
      <c r="A153" s="74"/>
      <c r="B153" s="75" t="s">
        <v>106</v>
      </c>
      <c r="C153" s="75" t="s">
        <v>136</v>
      </c>
      <c r="D153" s="215">
        <f>H113</f>
        <v>188400</v>
      </c>
      <c r="E153" s="235"/>
      <c r="F153" s="74"/>
      <c r="G153" s="74"/>
      <c r="H153" s="74"/>
      <c r="I153" s="74"/>
      <c r="J153" s="74"/>
      <c r="L153"/>
      <c r="M153"/>
      <c r="N153"/>
      <c r="O153"/>
      <c r="P153"/>
      <c r="Q153"/>
      <c r="R153"/>
      <c r="S153"/>
      <c r="T153"/>
    </row>
    <row r="154" spans="1:20" x14ac:dyDescent="0.25">
      <c r="A154" s="74"/>
      <c r="B154" s="75" t="s">
        <v>124</v>
      </c>
      <c r="C154" s="75" t="s">
        <v>137</v>
      </c>
      <c r="D154" s="216">
        <f>H135</f>
        <v>16720</v>
      </c>
      <c r="E154" s="235"/>
      <c r="F154" s="74"/>
      <c r="G154" s="74"/>
      <c r="H154" s="74"/>
      <c r="I154" s="74"/>
      <c r="J154" s="74"/>
      <c r="L154"/>
      <c r="M154"/>
      <c r="N154"/>
      <c r="O154"/>
      <c r="P154"/>
      <c r="Q154"/>
      <c r="R154"/>
      <c r="S154"/>
      <c r="T154"/>
    </row>
    <row r="155" spans="1:20" x14ac:dyDescent="0.25">
      <c r="A155" s="74"/>
      <c r="B155" s="75" t="s">
        <v>132</v>
      </c>
      <c r="C155" s="75" t="s">
        <v>138</v>
      </c>
      <c r="D155" s="216">
        <f>H148</f>
        <v>83900</v>
      </c>
      <c r="E155" s="235"/>
      <c r="F155" s="74"/>
      <c r="G155" s="74"/>
      <c r="H155" s="74"/>
      <c r="I155" s="74"/>
      <c r="J155" s="74"/>
      <c r="L155"/>
      <c r="M155"/>
      <c r="N155"/>
      <c r="O155"/>
      <c r="P155"/>
      <c r="Q155"/>
      <c r="R155"/>
      <c r="S155"/>
      <c r="T155"/>
    </row>
    <row r="156" spans="1:20" x14ac:dyDescent="0.25">
      <c r="A156" s="74"/>
      <c r="B156" s="75"/>
      <c r="C156" s="75"/>
      <c r="D156" s="74"/>
      <c r="E156" s="235"/>
      <c r="F156" s="74"/>
      <c r="G156" s="74"/>
      <c r="H156" s="74"/>
      <c r="I156" s="74"/>
      <c r="J156" s="74"/>
      <c r="L156"/>
      <c r="M156"/>
      <c r="N156"/>
      <c r="O156"/>
      <c r="P156"/>
      <c r="Q156"/>
      <c r="R156"/>
      <c r="S156"/>
      <c r="T156"/>
    </row>
    <row r="157" spans="1:20" x14ac:dyDescent="0.25">
      <c r="A157" s="74"/>
      <c r="B157" s="75"/>
      <c r="C157" s="75" t="s">
        <v>139</v>
      </c>
      <c r="D157" s="242">
        <f>SUM(D152:D156)</f>
        <v>2979594</v>
      </c>
      <c r="E157" s="235"/>
      <c r="F157" s="74"/>
      <c r="G157" s="236" t="s">
        <v>420</v>
      </c>
      <c r="H157" s="237">
        <f>SUM(H150-F150)</f>
        <v>451327</v>
      </c>
      <c r="I157" s="74"/>
      <c r="J157" s="74"/>
      <c r="L157"/>
      <c r="M157"/>
      <c r="N157"/>
      <c r="O157"/>
      <c r="P157"/>
      <c r="Q157"/>
      <c r="R157"/>
      <c r="S157"/>
      <c r="T157"/>
    </row>
    <row r="158" spans="1:20" x14ac:dyDescent="0.25">
      <c r="A158" s="27"/>
    </row>
    <row r="159" spans="1:20" x14ac:dyDescent="0.25">
      <c r="A159" s="27"/>
    </row>
    <row r="160" spans="1:20" x14ac:dyDescent="0.25">
      <c r="A160" s="27"/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/>
    <col min="3" max="3" width="17.140625" customWidth="1" collapsed="1"/>
    <col min="4" max="5" width="13.140625" customWidth="1"/>
    <col min="6" max="6" width="12.7109375" customWidth="1"/>
    <col min="7" max="7" width="13.140625" customWidth="1" collapsed="1"/>
    <col min="8" max="8" width="13.28515625" customWidth="1"/>
    <col min="9" max="9" width="2.7109375" customWidth="1"/>
    <col min="10" max="11" width="10.7109375" customWidth="1"/>
    <col min="12" max="12" width="2.7109375" customWidth="1"/>
    <col min="13" max="13" width="14.85546875" customWidth="1"/>
    <col min="14" max="14" width="17.140625" customWidth="1"/>
    <col min="15" max="19" width="12.7109375" customWidth="1"/>
    <col min="20" max="20" width="3" customWidth="1"/>
    <col min="21" max="21" width="12.7109375" customWidth="1"/>
  </cols>
  <sheetData>
    <row r="1" spans="1:21" x14ac:dyDescent="0.25">
      <c r="A1" s="17" t="s">
        <v>43</v>
      </c>
      <c r="E1" s="18" t="s">
        <v>44</v>
      </c>
      <c r="F1" s="117"/>
      <c r="H1" s="117" t="s">
        <v>142</v>
      </c>
      <c r="I1" s="20"/>
      <c r="L1" s="17" t="s">
        <v>43</v>
      </c>
      <c r="P1" s="18" t="s">
        <v>44</v>
      </c>
      <c r="T1" s="20"/>
    </row>
    <row r="2" spans="1:21" x14ac:dyDescent="0.25">
      <c r="A2" s="17"/>
      <c r="B2" s="244">
        <f ca="1">TODAY()</f>
        <v>43955</v>
      </c>
      <c r="I2" s="20"/>
      <c r="L2" s="17"/>
      <c r="M2" s="244">
        <f ca="1">TODAY()</f>
        <v>43955</v>
      </c>
      <c r="T2" s="20"/>
    </row>
    <row r="3" spans="1:21" x14ac:dyDescent="0.25">
      <c r="E3" s="21" t="s">
        <v>45</v>
      </c>
      <c r="P3" s="21" t="s">
        <v>140</v>
      </c>
    </row>
    <row r="4" spans="1:21" x14ac:dyDescent="0.25">
      <c r="D4" s="88">
        <v>2016</v>
      </c>
      <c r="E4" s="88">
        <v>2016</v>
      </c>
      <c r="F4" s="227">
        <v>2017</v>
      </c>
      <c r="G4" s="88">
        <v>2017</v>
      </c>
      <c r="H4" s="90">
        <v>2018</v>
      </c>
      <c r="J4" s="40" t="s">
        <v>46</v>
      </c>
      <c r="K4" s="117"/>
      <c r="O4" s="88">
        <v>2016</v>
      </c>
      <c r="P4" s="93">
        <v>2016</v>
      </c>
      <c r="Q4" s="227">
        <v>2017</v>
      </c>
      <c r="R4" s="88">
        <v>2017</v>
      </c>
      <c r="S4" s="90">
        <v>2018</v>
      </c>
      <c r="U4" s="40" t="s">
        <v>46</v>
      </c>
    </row>
    <row r="5" spans="1:21" x14ac:dyDescent="0.25">
      <c r="D5" s="21" t="s">
        <v>47</v>
      </c>
      <c r="E5" s="91" t="s">
        <v>48</v>
      </c>
      <c r="F5" s="124" t="s">
        <v>47</v>
      </c>
      <c r="G5" s="94" t="s">
        <v>452</v>
      </c>
      <c r="H5" s="95" t="s">
        <v>414</v>
      </c>
      <c r="J5" s="124" t="s">
        <v>180</v>
      </c>
      <c r="K5" s="124"/>
      <c r="O5" s="21" t="s">
        <v>47</v>
      </c>
      <c r="P5" s="93" t="s">
        <v>48</v>
      </c>
      <c r="Q5" s="124" t="s">
        <v>47</v>
      </c>
      <c r="R5" s="94" t="s">
        <v>452</v>
      </c>
      <c r="S5" s="95" t="s">
        <v>414</v>
      </c>
      <c r="U5" s="124" t="s">
        <v>180</v>
      </c>
    </row>
    <row r="6" spans="1:21" x14ac:dyDescent="0.25">
      <c r="A6" s="27" t="s">
        <v>181</v>
      </c>
      <c r="F6" s="56"/>
      <c r="H6" s="28"/>
      <c r="L6" s="27" t="s">
        <v>182</v>
      </c>
      <c r="Q6" s="56"/>
      <c r="S6" s="28"/>
    </row>
    <row r="7" spans="1:21" x14ac:dyDescent="0.25">
      <c r="A7" s="29" t="s">
        <v>52</v>
      </c>
      <c r="F7" s="56"/>
      <c r="H7" s="28"/>
      <c r="M7" s="117"/>
      <c r="O7" s="33"/>
      <c r="P7" s="31"/>
      <c r="Q7" s="139"/>
      <c r="R7" s="33"/>
      <c r="S7" s="35"/>
    </row>
    <row r="8" spans="1:21" x14ac:dyDescent="0.25">
      <c r="A8" s="27" t="s">
        <v>55</v>
      </c>
      <c r="D8" s="30">
        <v>35887</v>
      </c>
      <c r="E8" s="214">
        <v>37280.57</v>
      </c>
      <c r="F8" s="120">
        <v>44762</v>
      </c>
      <c r="G8" s="30">
        <v>35766.69</v>
      </c>
      <c r="H8" s="32">
        <v>50320</v>
      </c>
      <c r="M8" s="83" t="s">
        <v>423</v>
      </c>
      <c r="N8" s="27"/>
      <c r="O8" s="33">
        <v>0</v>
      </c>
      <c r="P8" s="31">
        <v>550.5</v>
      </c>
      <c r="Q8" s="139">
        <v>0</v>
      </c>
      <c r="R8" s="33">
        <v>283</v>
      </c>
      <c r="S8" s="35">
        <v>0</v>
      </c>
    </row>
    <row r="9" spans="1:21" x14ac:dyDescent="0.25">
      <c r="A9" s="27" t="s">
        <v>183</v>
      </c>
      <c r="D9" s="30">
        <v>48926</v>
      </c>
      <c r="E9" s="214">
        <v>52031.18</v>
      </c>
      <c r="F9" s="120">
        <v>56791</v>
      </c>
      <c r="G9" s="30">
        <v>43719.839999999997</v>
      </c>
      <c r="H9" s="32">
        <v>59470</v>
      </c>
      <c r="M9" s="246" t="s">
        <v>184</v>
      </c>
      <c r="O9" s="67">
        <v>10000</v>
      </c>
      <c r="P9" s="31">
        <v>20461</v>
      </c>
      <c r="Q9" s="120">
        <v>15000</v>
      </c>
      <c r="R9" s="30">
        <v>12575</v>
      </c>
      <c r="S9" s="32">
        <v>20000</v>
      </c>
    </row>
    <row r="10" spans="1:21" x14ac:dyDescent="0.25">
      <c r="A10" s="27" t="s">
        <v>185</v>
      </c>
      <c r="D10" s="30">
        <v>39283</v>
      </c>
      <c r="E10" s="214">
        <v>38906.050000000003</v>
      </c>
      <c r="F10" s="120">
        <v>85696</v>
      </c>
      <c r="G10" s="30">
        <v>59817.56</v>
      </c>
      <c r="H10" s="32">
        <v>80040</v>
      </c>
    </row>
    <row r="11" spans="1:21" x14ac:dyDescent="0.25">
      <c r="A11" s="27" t="s">
        <v>152</v>
      </c>
      <c r="D11" s="48">
        <v>194264</v>
      </c>
      <c r="E11" s="214">
        <v>190874.79</v>
      </c>
      <c r="F11" s="108">
        <v>227221.13</v>
      </c>
      <c r="G11" s="48">
        <v>169439.46</v>
      </c>
      <c r="H11" s="49">
        <v>256525</v>
      </c>
      <c r="L11" s="56"/>
      <c r="M11" s="81"/>
      <c r="N11" s="121" t="s">
        <v>149</v>
      </c>
      <c r="O11" s="80">
        <f t="shared" ref="O11" si="0">SUM(O7:O9)</f>
        <v>10000</v>
      </c>
      <c r="P11" s="80">
        <f t="shared" ref="P11:R11" si="1">SUM(P7:P9)</f>
        <v>21011.5</v>
      </c>
      <c r="Q11" s="80">
        <f t="shared" si="1"/>
        <v>15000</v>
      </c>
      <c r="R11" s="80">
        <f t="shared" si="1"/>
        <v>12858</v>
      </c>
      <c r="S11" s="80">
        <f>SUM(S7:S9)</f>
        <v>20000</v>
      </c>
      <c r="T11" s="81"/>
      <c r="U11" s="278">
        <f>SUM(S11-Q11)/Q11</f>
        <v>0.33333333333333331</v>
      </c>
    </row>
    <row r="12" spans="1:21" x14ac:dyDescent="0.25">
      <c r="A12" s="102"/>
      <c r="B12" s="102" t="s">
        <v>422</v>
      </c>
      <c r="C12" s="102"/>
      <c r="D12" s="102"/>
      <c r="E12" s="247"/>
      <c r="F12" s="56"/>
      <c r="H12" s="28"/>
    </row>
    <row r="13" spans="1:21" x14ac:dyDescent="0.25">
      <c r="A13" s="27" t="s">
        <v>186</v>
      </c>
      <c r="D13" s="30">
        <v>17500</v>
      </c>
      <c r="E13" s="214">
        <v>12653.63</v>
      </c>
      <c r="F13" s="170">
        <v>17500</v>
      </c>
      <c r="G13" s="36">
        <v>10222.85</v>
      </c>
      <c r="H13" s="105">
        <v>0</v>
      </c>
    </row>
    <row r="14" spans="1:21" x14ac:dyDescent="0.25">
      <c r="A14" s="27" t="s">
        <v>187</v>
      </c>
      <c r="D14" s="36">
        <v>3000</v>
      </c>
      <c r="E14" s="214">
        <v>3000</v>
      </c>
      <c r="F14" s="139">
        <v>3000</v>
      </c>
      <c r="G14" s="36">
        <v>0</v>
      </c>
      <c r="H14" s="35">
        <v>3000</v>
      </c>
    </row>
    <row r="15" spans="1:21" x14ac:dyDescent="0.25">
      <c r="A15" s="27" t="s">
        <v>188</v>
      </c>
      <c r="D15" s="30">
        <v>27038</v>
      </c>
      <c r="E15" s="214">
        <v>27601.24</v>
      </c>
      <c r="F15" s="139">
        <v>0</v>
      </c>
      <c r="G15" s="30">
        <v>0</v>
      </c>
      <c r="H15" s="35">
        <v>0</v>
      </c>
    </row>
    <row r="16" spans="1:21" x14ac:dyDescent="0.25">
      <c r="A16" s="27" t="s">
        <v>57</v>
      </c>
      <c r="D16" s="30">
        <v>17679</v>
      </c>
      <c r="E16" s="214">
        <v>14994.55</v>
      </c>
      <c r="F16" s="139">
        <v>0</v>
      </c>
      <c r="G16" s="36">
        <v>0</v>
      </c>
      <c r="H16" s="35">
        <v>0</v>
      </c>
    </row>
    <row r="17" spans="1:10" x14ac:dyDescent="0.25">
      <c r="A17" s="27" t="s">
        <v>58</v>
      </c>
      <c r="D17" s="30">
        <v>11894</v>
      </c>
      <c r="E17" s="214">
        <v>6750.85</v>
      </c>
      <c r="F17" s="139">
        <v>0</v>
      </c>
      <c r="G17" s="36">
        <v>0</v>
      </c>
      <c r="H17" s="35">
        <v>0</v>
      </c>
    </row>
    <row r="18" spans="1:10" x14ac:dyDescent="0.25">
      <c r="A18" s="27" t="s">
        <v>59</v>
      </c>
      <c r="D18" s="30">
        <v>19491</v>
      </c>
      <c r="E18" s="214">
        <v>19613.8</v>
      </c>
      <c r="F18" s="139">
        <v>0</v>
      </c>
      <c r="G18" s="30">
        <v>0</v>
      </c>
      <c r="H18" s="35">
        <v>0</v>
      </c>
    </row>
    <row r="19" spans="1:10" x14ac:dyDescent="0.25">
      <c r="A19" s="27" t="s">
        <v>60</v>
      </c>
      <c r="D19" s="34">
        <v>730</v>
      </c>
      <c r="E19" s="214">
        <v>1543.83</v>
      </c>
      <c r="F19" s="139">
        <v>0</v>
      </c>
      <c r="G19" s="36">
        <v>0</v>
      </c>
      <c r="H19" s="35">
        <v>0</v>
      </c>
    </row>
    <row r="20" spans="1:10" x14ac:dyDescent="0.25">
      <c r="C20" s="109" t="s">
        <v>61</v>
      </c>
      <c r="D20" s="106">
        <f>SUM(D8:D19)</f>
        <v>415692</v>
      </c>
      <c r="E20" s="106">
        <f t="shared" ref="E20:G20" si="2">SUM(E8:E19)</f>
        <v>405250.49</v>
      </c>
      <c r="F20" s="106">
        <f>SUM(F8:F19)</f>
        <v>434970.13</v>
      </c>
      <c r="G20" s="106">
        <f t="shared" si="2"/>
        <v>318966.39999999997</v>
      </c>
      <c r="H20" s="106">
        <f>SUM(H8:H19)</f>
        <v>449355</v>
      </c>
      <c r="J20" s="277">
        <f>SUM(H20-F20)/F20</f>
        <v>3.3070937537710912E-2</v>
      </c>
    </row>
    <row r="21" spans="1:10" x14ac:dyDescent="0.25">
      <c r="C21" s="126"/>
      <c r="D21" s="56"/>
      <c r="E21" s="127"/>
      <c r="F21" s="245"/>
      <c r="G21" s="56"/>
      <c r="H21" s="128"/>
    </row>
    <row r="22" spans="1:10" x14ac:dyDescent="0.25">
      <c r="A22" s="29" t="s">
        <v>71</v>
      </c>
      <c r="E22" s="31"/>
      <c r="F22" s="56"/>
      <c r="H22" s="28"/>
    </row>
    <row r="23" spans="1:10" x14ac:dyDescent="0.25">
      <c r="A23" s="27" t="s">
        <v>63</v>
      </c>
      <c r="D23" s="36">
        <v>8818</v>
      </c>
      <c r="E23" s="214">
        <v>6825.71</v>
      </c>
      <c r="F23" s="119">
        <v>5900</v>
      </c>
      <c r="G23" s="36">
        <v>6141.97</v>
      </c>
      <c r="H23" s="41">
        <v>7500</v>
      </c>
    </row>
    <row r="24" spans="1:10" x14ac:dyDescent="0.25">
      <c r="A24" s="27" t="s">
        <v>64</v>
      </c>
      <c r="D24" s="48">
        <v>183972</v>
      </c>
      <c r="E24" s="214">
        <v>157193.15</v>
      </c>
      <c r="F24" s="108">
        <v>191000</v>
      </c>
      <c r="G24" s="48">
        <v>117160.69</v>
      </c>
      <c r="H24" s="49">
        <v>185580</v>
      </c>
    </row>
    <row r="25" spans="1:10" x14ac:dyDescent="0.25">
      <c r="A25" s="27" t="s">
        <v>65</v>
      </c>
      <c r="D25" s="36">
        <v>3750</v>
      </c>
      <c r="E25" s="214">
        <v>3513.31</v>
      </c>
      <c r="F25" s="119">
        <v>4000</v>
      </c>
      <c r="G25" s="36">
        <v>3511.33</v>
      </c>
      <c r="H25" s="41">
        <v>4000</v>
      </c>
    </row>
    <row r="26" spans="1:10" x14ac:dyDescent="0.25">
      <c r="A26" s="27" t="s">
        <v>66</v>
      </c>
      <c r="D26" s="34">
        <v>400</v>
      </c>
      <c r="E26" s="214">
        <v>1430.32</v>
      </c>
      <c r="F26" s="53">
        <v>400</v>
      </c>
      <c r="G26" s="36">
        <v>0</v>
      </c>
      <c r="H26" s="42">
        <v>400</v>
      </c>
    </row>
    <row r="27" spans="1:10" x14ac:dyDescent="0.25">
      <c r="A27" s="27" t="s">
        <v>67</v>
      </c>
      <c r="D27" s="36">
        <v>4863</v>
      </c>
      <c r="E27" s="214">
        <v>15418.75</v>
      </c>
      <c r="F27" s="119">
        <v>6125</v>
      </c>
      <c r="G27" s="36">
        <v>1104.47</v>
      </c>
      <c r="H27" s="41">
        <v>7000</v>
      </c>
    </row>
    <row r="28" spans="1:10" x14ac:dyDescent="0.25">
      <c r="A28" s="27" t="s">
        <v>68</v>
      </c>
      <c r="D28" s="36">
        <v>9301</v>
      </c>
      <c r="E28" s="214">
        <v>7448.17</v>
      </c>
      <c r="F28" s="119">
        <v>9725</v>
      </c>
      <c r="G28" s="36">
        <v>6115.79</v>
      </c>
      <c r="H28" s="32">
        <v>10790</v>
      </c>
    </row>
    <row r="29" spans="1:10" x14ac:dyDescent="0.25">
      <c r="A29" s="27" t="s">
        <v>69</v>
      </c>
      <c r="D29" s="30">
        <v>15288</v>
      </c>
      <c r="E29" s="214">
        <v>15791.01</v>
      </c>
      <c r="F29" s="120">
        <v>21100</v>
      </c>
      <c r="G29" s="36">
        <v>14574.79</v>
      </c>
      <c r="H29" s="32">
        <v>24050</v>
      </c>
    </row>
    <row r="30" spans="1:10" x14ac:dyDescent="0.25">
      <c r="A30" s="27" t="s">
        <v>70</v>
      </c>
      <c r="D30" s="30">
        <v>32513</v>
      </c>
      <c r="E30" s="214">
        <v>27888.91</v>
      </c>
      <c r="F30" s="120">
        <v>34100</v>
      </c>
      <c r="G30" s="30">
        <v>22148.93</v>
      </c>
      <c r="H30" s="32">
        <v>34970</v>
      </c>
    </row>
    <row r="31" spans="1:10" x14ac:dyDescent="0.25">
      <c r="C31" s="109" t="s">
        <v>189</v>
      </c>
      <c r="D31" s="129">
        <f>SUM(D23:D30)</f>
        <v>258905</v>
      </c>
      <c r="E31" s="129">
        <f t="shared" ref="E31:G31" si="3">SUM(E23:E30)</f>
        <v>235509.33000000002</v>
      </c>
      <c r="F31" s="129">
        <f>SUM(F23:F30)</f>
        <v>272350</v>
      </c>
      <c r="G31" s="129">
        <f t="shared" si="3"/>
        <v>170757.97</v>
      </c>
      <c r="H31" s="129">
        <f>SUM(H23:H30)</f>
        <v>274290</v>
      </c>
      <c r="J31" s="277">
        <f>SUM(H31-F31)/F31</f>
        <v>7.1231870754543784E-3</v>
      </c>
    </row>
    <row r="32" spans="1:10" x14ac:dyDescent="0.25">
      <c r="C32" s="27"/>
      <c r="F32" s="56"/>
      <c r="H32" s="56"/>
    </row>
    <row r="33" spans="1:10" x14ac:dyDescent="0.25">
      <c r="A33" s="218" t="s">
        <v>72</v>
      </c>
      <c r="B33" s="219"/>
      <c r="C33" s="218" t="s">
        <v>190</v>
      </c>
      <c r="D33" s="220">
        <f>SUM(D20+D31)</f>
        <v>674597</v>
      </c>
      <c r="E33" s="220">
        <f t="shared" ref="E33:G33" si="4">SUM(E20+E31)</f>
        <v>640759.82000000007</v>
      </c>
      <c r="F33" s="220">
        <f>SUM(F20+F31)</f>
        <v>707320.13</v>
      </c>
      <c r="G33" s="220">
        <f t="shared" si="4"/>
        <v>489724.37</v>
      </c>
      <c r="H33" s="220">
        <f>SUM(H20+H31)</f>
        <v>723645</v>
      </c>
      <c r="I33" s="219"/>
      <c r="J33" s="279">
        <f>SUM(H33-F33)/F33</f>
        <v>2.3079888875776795E-2</v>
      </c>
    </row>
    <row r="34" spans="1:10" x14ac:dyDescent="0.25">
      <c r="C34" s="27"/>
      <c r="D34" s="48"/>
      <c r="F34" s="108"/>
      <c r="G34" s="48"/>
      <c r="H34" s="108"/>
    </row>
    <row r="35" spans="1:10" x14ac:dyDescent="0.25">
      <c r="A35" s="17" t="s">
        <v>43</v>
      </c>
      <c r="E35" s="18" t="s">
        <v>44</v>
      </c>
      <c r="F35" s="117"/>
      <c r="H35" s="117" t="s">
        <v>158</v>
      </c>
      <c r="I35" s="20"/>
    </row>
    <row r="36" spans="1:10" x14ac:dyDescent="0.25">
      <c r="E36" s="21" t="s">
        <v>45</v>
      </c>
    </row>
    <row r="37" spans="1:10" x14ac:dyDescent="0.25">
      <c r="D37" s="88">
        <v>2016</v>
      </c>
      <c r="E37" s="88">
        <v>2016</v>
      </c>
      <c r="F37" s="227">
        <v>2017</v>
      </c>
      <c r="G37" s="88">
        <v>2017</v>
      </c>
      <c r="H37" s="90">
        <v>2018</v>
      </c>
      <c r="J37" s="40" t="s">
        <v>46</v>
      </c>
    </row>
    <row r="38" spans="1:10" x14ac:dyDescent="0.25">
      <c r="D38" s="21" t="s">
        <v>47</v>
      </c>
      <c r="E38" s="91" t="s">
        <v>48</v>
      </c>
      <c r="F38" s="124" t="s">
        <v>47</v>
      </c>
      <c r="G38" s="94" t="s">
        <v>452</v>
      </c>
      <c r="H38" s="95" t="s">
        <v>414</v>
      </c>
      <c r="J38" s="124" t="s">
        <v>180</v>
      </c>
    </row>
    <row r="39" spans="1:10" x14ac:dyDescent="0.25">
      <c r="A39" s="27" t="s">
        <v>191</v>
      </c>
      <c r="F39" s="56"/>
      <c r="H39" s="28"/>
    </row>
    <row r="40" spans="1:10" x14ac:dyDescent="0.25">
      <c r="A40" s="29" t="s">
        <v>160</v>
      </c>
      <c r="F40" s="56"/>
      <c r="H40" s="28"/>
    </row>
    <row r="41" spans="1:10" x14ac:dyDescent="0.25">
      <c r="A41" s="27" t="s">
        <v>192</v>
      </c>
      <c r="D41" s="36">
        <v>3810</v>
      </c>
      <c r="E41" s="31">
        <v>2016.3</v>
      </c>
      <c r="F41" s="120">
        <v>55000</v>
      </c>
      <c r="G41" s="36">
        <v>34180.36</v>
      </c>
      <c r="H41" s="32">
        <v>55000</v>
      </c>
    </row>
    <row r="42" spans="1:10" x14ac:dyDescent="0.25">
      <c r="A42" s="27" t="s">
        <v>161</v>
      </c>
      <c r="D42" s="33">
        <v>0</v>
      </c>
      <c r="E42" s="31">
        <v>3182.7</v>
      </c>
      <c r="F42" s="139">
        <v>0</v>
      </c>
      <c r="G42" s="36">
        <v>0</v>
      </c>
      <c r="H42" s="35">
        <v>0</v>
      </c>
    </row>
    <row r="43" spans="1:10" x14ac:dyDescent="0.25">
      <c r="A43" s="27" t="s">
        <v>162</v>
      </c>
      <c r="D43" s="30">
        <v>41000</v>
      </c>
      <c r="E43" s="31">
        <v>47376.92</v>
      </c>
      <c r="F43" s="119">
        <v>1000</v>
      </c>
      <c r="G43" s="30">
        <v>6880.78</v>
      </c>
      <c r="H43" s="41">
        <v>1000</v>
      </c>
    </row>
    <row r="44" spans="1:10" x14ac:dyDescent="0.25">
      <c r="A44" s="27" t="s">
        <v>193</v>
      </c>
      <c r="D44" s="30">
        <v>79468</v>
      </c>
      <c r="E44" s="31">
        <v>88259</v>
      </c>
      <c r="F44" s="120">
        <v>88000</v>
      </c>
      <c r="G44" s="33">
        <v>66561</v>
      </c>
      <c r="H44" s="32">
        <v>88000</v>
      </c>
    </row>
    <row r="45" spans="1:10" x14ac:dyDescent="0.25">
      <c r="A45" s="27" t="s">
        <v>194</v>
      </c>
      <c r="D45" s="33">
        <v>0</v>
      </c>
      <c r="E45" s="31">
        <v>75</v>
      </c>
      <c r="F45" s="139">
        <v>0</v>
      </c>
      <c r="G45" s="50">
        <v>0</v>
      </c>
      <c r="H45" s="35">
        <v>0</v>
      </c>
    </row>
    <row r="46" spans="1:10" x14ac:dyDescent="0.25">
      <c r="A46" s="27" t="s">
        <v>195</v>
      </c>
      <c r="D46" s="36">
        <v>2500</v>
      </c>
      <c r="E46" s="31">
        <v>2571.4499999999998</v>
      </c>
      <c r="F46" s="119">
        <v>2500</v>
      </c>
      <c r="G46" s="36">
        <v>715.75</v>
      </c>
      <c r="H46" s="41">
        <v>2500</v>
      </c>
    </row>
    <row r="47" spans="1:10" x14ac:dyDescent="0.25">
      <c r="C47" s="51" t="s">
        <v>160</v>
      </c>
      <c r="D47" s="110">
        <f>SUM(D41:D46)</f>
        <v>126778</v>
      </c>
      <c r="E47" s="38">
        <f>SUM(E41:E46)</f>
        <v>143481.37</v>
      </c>
      <c r="F47" s="110">
        <f>SUM(F41:F46)</f>
        <v>146500</v>
      </c>
      <c r="G47" s="110">
        <f>SUM(G41:G46)</f>
        <v>108337.89</v>
      </c>
      <c r="H47" s="110">
        <f>SUM(H41:H46)</f>
        <v>146500</v>
      </c>
      <c r="J47" s="277">
        <f>SUM(H47-F47)/F47</f>
        <v>0</v>
      </c>
    </row>
    <row r="48" spans="1:10" x14ac:dyDescent="0.25">
      <c r="A48" s="27"/>
      <c r="E48" s="31"/>
      <c r="F48" s="56"/>
      <c r="H48" s="28"/>
    </row>
    <row r="49" spans="1:10" x14ac:dyDescent="0.25">
      <c r="A49" s="29" t="s">
        <v>196</v>
      </c>
      <c r="E49" s="31"/>
      <c r="F49" s="56"/>
      <c r="H49" s="28"/>
    </row>
    <row r="50" spans="1:10" x14ac:dyDescent="0.25">
      <c r="A50" s="27" t="s">
        <v>76</v>
      </c>
      <c r="D50" s="36">
        <v>4500</v>
      </c>
      <c r="E50" s="31">
        <v>4102.78</v>
      </c>
      <c r="F50" s="119">
        <v>5000</v>
      </c>
      <c r="G50" s="36">
        <v>3237.48</v>
      </c>
      <c r="H50" s="41">
        <v>5000</v>
      </c>
    </row>
    <row r="51" spans="1:10" x14ac:dyDescent="0.25">
      <c r="A51" s="27" t="s">
        <v>77</v>
      </c>
      <c r="D51" s="34">
        <v>500</v>
      </c>
      <c r="E51" s="31">
        <v>277.5</v>
      </c>
      <c r="F51" s="53">
        <v>500</v>
      </c>
      <c r="G51" s="50">
        <v>78.91</v>
      </c>
      <c r="H51" s="42">
        <v>500</v>
      </c>
    </row>
    <row r="52" spans="1:10" x14ac:dyDescent="0.25">
      <c r="A52" s="27" t="s">
        <v>78</v>
      </c>
      <c r="D52" s="36">
        <v>2000</v>
      </c>
      <c r="E52" s="31">
        <v>1524.5</v>
      </c>
      <c r="F52" s="119">
        <v>2300</v>
      </c>
      <c r="G52" s="33">
        <v>155.12</v>
      </c>
      <c r="H52" s="41">
        <v>2300</v>
      </c>
    </row>
    <row r="53" spans="1:10" x14ac:dyDescent="0.25">
      <c r="A53" s="27" t="s">
        <v>164</v>
      </c>
      <c r="D53" s="50">
        <v>25</v>
      </c>
      <c r="E53" s="31">
        <v>2</v>
      </c>
      <c r="F53" s="228">
        <v>25</v>
      </c>
      <c r="G53" s="33">
        <v>6</v>
      </c>
      <c r="H53" s="115">
        <v>25</v>
      </c>
    </row>
    <row r="54" spans="1:10" x14ac:dyDescent="0.25">
      <c r="A54" s="27" t="s">
        <v>197</v>
      </c>
      <c r="D54" s="36">
        <v>3000</v>
      </c>
      <c r="E54" s="31">
        <v>3621.5</v>
      </c>
      <c r="F54" s="119">
        <v>3500</v>
      </c>
      <c r="G54" s="36">
        <v>2745</v>
      </c>
      <c r="H54" s="41">
        <v>4000</v>
      </c>
    </row>
    <row r="55" spans="1:10" x14ac:dyDescent="0.25">
      <c r="C55" s="51" t="s">
        <v>196</v>
      </c>
      <c r="D55" s="55">
        <f>SUM(D50:D54)</f>
        <v>10025</v>
      </c>
      <c r="E55" s="38">
        <f>SUM(E50:E54)</f>
        <v>9528.2799999999988</v>
      </c>
      <c r="F55" s="55">
        <f>SUM(F50:F54)</f>
        <v>11325</v>
      </c>
      <c r="G55" s="55">
        <f t="shared" ref="G55" si="5">SUM(G50:G54)</f>
        <v>6222.51</v>
      </c>
      <c r="H55" s="55">
        <f>SUM(H50:H54)</f>
        <v>11825</v>
      </c>
      <c r="J55" s="277">
        <f>SUM(H55-F55)/F55</f>
        <v>4.4150110375275942E-2</v>
      </c>
    </row>
    <row r="56" spans="1:10" x14ac:dyDescent="0.25">
      <c r="C56" s="27"/>
      <c r="E56" s="31"/>
      <c r="F56" s="56"/>
      <c r="H56" s="28"/>
    </row>
    <row r="57" spans="1:10" x14ac:dyDescent="0.25">
      <c r="A57" s="29" t="s">
        <v>82</v>
      </c>
      <c r="E57" s="31"/>
      <c r="F57" s="56"/>
      <c r="H57" s="28"/>
    </row>
    <row r="58" spans="1:10" x14ac:dyDescent="0.25">
      <c r="A58" s="27" t="s">
        <v>417</v>
      </c>
      <c r="D58" s="36">
        <v>6000</v>
      </c>
      <c r="E58" s="248">
        <v>3339.38</v>
      </c>
      <c r="F58" s="119">
        <v>5000</v>
      </c>
      <c r="G58" s="36">
        <v>2221.0500000000002</v>
      </c>
      <c r="H58" s="41">
        <v>5000</v>
      </c>
    </row>
    <row r="59" spans="1:10" x14ac:dyDescent="0.25">
      <c r="A59" s="27" t="s">
        <v>416</v>
      </c>
      <c r="D59" s="34">
        <v>600</v>
      </c>
      <c r="E59" s="248">
        <v>1544.06</v>
      </c>
      <c r="F59" s="53">
        <v>600</v>
      </c>
      <c r="G59" s="34">
        <v>74</v>
      </c>
      <c r="H59" s="42">
        <v>600</v>
      </c>
    </row>
    <row r="60" spans="1:10" x14ac:dyDescent="0.25">
      <c r="A60" s="27" t="s">
        <v>425</v>
      </c>
      <c r="D60" s="36">
        <v>1000</v>
      </c>
      <c r="E60" s="248">
        <v>1071.81</v>
      </c>
      <c r="F60" s="119">
        <v>2000</v>
      </c>
      <c r="G60" s="34">
        <v>2011.53</v>
      </c>
      <c r="H60" s="41">
        <v>2500</v>
      </c>
    </row>
    <row r="61" spans="1:10" x14ac:dyDescent="0.25">
      <c r="A61" s="27" t="s">
        <v>198</v>
      </c>
      <c r="D61" s="36">
        <v>1000</v>
      </c>
      <c r="E61" s="248">
        <v>1331.62</v>
      </c>
      <c r="F61" s="139">
        <v>0</v>
      </c>
      <c r="G61" s="34">
        <v>1793.65</v>
      </c>
      <c r="H61" s="35">
        <v>0</v>
      </c>
    </row>
    <row r="62" spans="1:10" x14ac:dyDescent="0.25">
      <c r="C62" s="51" t="s">
        <v>83</v>
      </c>
      <c r="D62" s="44">
        <f>SUM(D58:D61)</f>
        <v>8600</v>
      </c>
      <c r="E62" s="44">
        <f>SUM(E58:E61)</f>
        <v>7286.87</v>
      </c>
      <c r="F62" s="44">
        <f>SUM(F58:F61)</f>
        <v>7600</v>
      </c>
      <c r="G62" s="44">
        <f t="shared" ref="G62" si="6">SUM(G58:G61)</f>
        <v>6100.23</v>
      </c>
      <c r="H62" s="44">
        <f>SUM(H58:H61)</f>
        <v>8100</v>
      </c>
      <c r="J62" s="277">
        <f>SUM(H62-F62)/F62</f>
        <v>6.5789473684210523E-2</v>
      </c>
    </row>
    <row r="63" spans="1:10" x14ac:dyDescent="0.25">
      <c r="C63" s="27"/>
      <c r="E63" s="31"/>
      <c r="F63" s="56"/>
      <c r="H63" s="28"/>
    </row>
    <row r="64" spans="1:10" x14ac:dyDescent="0.25">
      <c r="A64" s="29" t="s">
        <v>84</v>
      </c>
      <c r="E64" s="31"/>
      <c r="F64" s="56"/>
      <c r="H64" s="28"/>
    </row>
    <row r="65" spans="1:10" x14ac:dyDescent="0.25">
      <c r="A65" s="27" t="s">
        <v>86</v>
      </c>
      <c r="D65" s="36">
        <v>6800</v>
      </c>
      <c r="E65" s="31">
        <v>5563.02</v>
      </c>
      <c r="F65" s="119">
        <v>6800</v>
      </c>
      <c r="G65" s="36">
        <v>3340.2</v>
      </c>
      <c r="H65" s="41">
        <v>6800</v>
      </c>
    </row>
    <row r="66" spans="1:10" x14ac:dyDescent="0.25">
      <c r="C66" s="51" t="s">
        <v>84</v>
      </c>
      <c r="D66" s="44">
        <f>SUM(D65)</f>
        <v>6800</v>
      </c>
      <c r="E66" s="38">
        <f t="shared" ref="E66:G66" si="7">SUM(E65)</f>
        <v>5563.02</v>
      </c>
      <c r="F66" s="44">
        <f>SUM(F65)</f>
        <v>6800</v>
      </c>
      <c r="G66" s="44">
        <f t="shared" si="7"/>
        <v>3340.2</v>
      </c>
      <c r="H66" s="44">
        <f>SUM(H65)</f>
        <v>6800</v>
      </c>
      <c r="J66" s="277">
        <f>SUM(H66-F66)/F66</f>
        <v>0</v>
      </c>
    </row>
    <row r="67" spans="1:10" x14ac:dyDescent="0.25">
      <c r="C67" s="29"/>
      <c r="D67" s="36"/>
      <c r="E67" s="31"/>
      <c r="F67" s="119"/>
      <c r="G67" s="36"/>
      <c r="H67" s="41"/>
      <c r="J67" s="130"/>
    </row>
    <row r="69" spans="1:10" x14ac:dyDescent="0.25">
      <c r="A69" s="17" t="s">
        <v>43</v>
      </c>
      <c r="E69" s="18" t="s">
        <v>44</v>
      </c>
      <c r="F69" s="117"/>
      <c r="H69" s="117" t="s">
        <v>100</v>
      </c>
      <c r="I69" s="20"/>
    </row>
    <row r="70" spans="1:10" x14ac:dyDescent="0.25">
      <c r="A70" s="17"/>
      <c r="I70" s="20"/>
    </row>
    <row r="71" spans="1:10" x14ac:dyDescent="0.25">
      <c r="E71" s="21" t="s">
        <v>45</v>
      </c>
    </row>
    <row r="72" spans="1:10" x14ac:dyDescent="0.25">
      <c r="D72" s="88">
        <v>2016</v>
      </c>
      <c r="E72" s="88">
        <v>2016</v>
      </c>
      <c r="F72" s="227">
        <v>2017</v>
      </c>
      <c r="G72" s="88">
        <v>2017</v>
      </c>
      <c r="H72" s="90">
        <v>2018</v>
      </c>
      <c r="J72" s="40" t="s">
        <v>46</v>
      </c>
    </row>
    <row r="73" spans="1:10" x14ac:dyDescent="0.25">
      <c r="D73" s="21" t="s">
        <v>47</v>
      </c>
      <c r="E73" s="91" t="s">
        <v>48</v>
      </c>
      <c r="F73" s="124" t="s">
        <v>47</v>
      </c>
      <c r="G73" s="94" t="s">
        <v>452</v>
      </c>
      <c r="H73" s="95" t="s">
        <v>414</v>
      </c>
      <c r="J73" s="124" t="s">
        <v>180</v>
      </c>
    </row>
    <row r="74" spans="1:10" x14ac:dyDescent="0.25">
      <c r="A74" s="27" t="s">
        <v>191</v>
      </c>
      <c r="F74" s="56"/>
      <c r="H74" s="28"/>
    </row>
    <row r="75" spans="1:10" x14ac:dyDescent="0.25">
      <c r="A75" s="29" t="s">
        <v>87</v>
      </c>
      <c r="E75" s="31"/>
      <c r="F75" s="56"/>
      <c r="H75" s="28"/>
    </row>
    <row r="76" spans="1:10" x14ac:dyDescent="0.25">
      <c r="A76" s="27" t="s">
        <v>89</v>
      </c>
      <c r="D76" s="30">
        <v>10500</v>
      </c>
      <c r="E76" s="31">
        <v>9450</v>
      </c>
      <c r="F76" s="120">
        <v>10500</v>
      </c>
      <c r="G76" s="36">
        <v>7087.5</v>
      </c>
      <c r="H76" s="32">
        <v>10500</v>
      </c>
    </row>
    <row r="77" spans="1:10" x14ac:dyDescent="0.25">
      <c r="A77" s="27" t="s">
        <v>199</v>
      </c>
      <c r="D77" s="34">
        <v>100</v>
      </c>
      <c r="E77" s="31">
        <v>48.48</v>
      </c>
      <c r="F77" s="53">
        <v>100</v>
      </c>
      <c r="G77" s="50"/>
      <c r="H77" s="42">
        <v>100</v>
      </c>
    </row>
    <row r="78" spans="1:10" x14ac:dyDescent="0.25">
      <c r="C78" s="51" t="s">
        <v>87</v>
      </c>
      <c r="D78" s="55">
        <f>SUM(D76:D77)</f>
        <v>10600</v>
      </c>
      <c r="E78" s="38">
        <f t="shared" ref="E78:G78" si="8">SUM(E76:E77)</f>
        <v>9498.48</v>
      </c>
      <c r="F78" s="55">
        <f>SUM(F76:F77)</f>
        <v>10600</v>
      </c>
      <c r="G78" s="55">
        <f t="shared" si="8"/>
        <v>7087.5</v>
      </c>
      <c r="H78" s="55">
        <f>SUM(H76:H77)</f>
        <v>10600</v>
      </c>
      <c r="J78" s="277">
        <f>SUM(H78-F78)/F78</f>
        <v>0</v>
      </c>
    </row>
    <row r="79" spans="1:10" x14ac:dyDescent="0.25">
      <c r="A79" s="27"/>
      <c r="F79" s="56"/>
      <c r="H79" s="28"/>
    </row>
    <row r="80" spans="1:10" x14ac:dyDescent="0.25">
      <c r="A80" s="29" t="s">
        <v>90</v>
      </c>
      <c r="F80" s="56"/>
      <c r="H80" s="28"/>
    </row>
    <row r="81" spans="1:10" x14ac:dyDescent="0.25">
      <c r="A81" s="27" t="s">
        <v>200</v>
      </c>
      <c r="D81" s="33">
        <v>0</v>
      </c>
      <c r="E81" s="31">
        <v>416.04</v>
      </c>
      <c r="F81" s="53">
        <v>500</v>
      </c>
      <c r="G81" s="34">
        <v>424.44</v>
      </c>
      <c r="H81" s="42">
        <v>500</v>
      </c>
    </row>
    <row r="82" spans="1:10" x14ac:dyDescent="0.25">
      <c r="A82" s="27" t="s">
        <v>92</v>
      </c>
      <c r="D82" s="36">
        <v>4000</v>
      </c>
      <c r="E82" s="31">
        <v>548.86</v>
      </c>
      <c r="F82" s="119">
        <v>4000</v>
      </c>
      <c r="G82" s="34">
        <v>448.74</v>
      </c>
      <c r="H82" s="41">
        <v>2000</v>
      </c>
    </row>
    <row r="83" spans="1:10" x14ac:dyDescent="0.25">
      <c r="C83" s="51" t="s">
        <v>201</v>
      </c>
      <c r="D83" s="44">
        <f>SUM(D81:D82)</f>
        <v>4000</v>
      </c>
      <c r="E83" s="38">
        <f t="shared" ref="E83:G83" si="9">SUM(E81:E82)</f>
        <v>964.90000000000009</v>
      </c>
      <c r="F83" s="44">
        <f>SUM(F81:F82)</f>
        <v>4500</v>
      </c>
      <c r="G83" s="44">
        <f t="shared" si="9"/>
        <v>873.18000000000006</v>
      </c>
      <c r="H83" s="44">
        <f>SUM(H81:H82)</f>
        <v>2500</v>
      </c>
      <c r="J83" s="280">
        <f>SUM(H83-F83)/F83</f>
        <v>-0.44444444444444442</v>
      </c>
    </row>
    <row r="84" spans="1:10" x14ac:dyDescent="0.25">
      <c r="A84" s="27"/>
      <c r="E84" s="31"/>
      <c r="F84" s="56"/>
      <c r="H84" s="28"/>
    </row>
    <row r="85" spans="1:10" x14ac:dyDescent="0.25">
      <c r="A85" s="29" t="s">
        <v>94</v>
      </c>
      <c r="E85" s="31"/>
      <c r="F85" s="56"/>
      <c r="H85" s="28"/>
    </row>
    <row r="86" spans="1:10" x14ac:dyDescent="0.25">
      <c r="A86" s="27" t="s">
        <v>95</v>
      </c>
      <c r="D86" s="34">
        <v>500</v>
      </c>
      <c r="E86" s="214">
        <v>408</v>
      </c>
      <c r="F86" s="53">
        <v>500</v>
      </c>
      <c r="G86" s="33">
        <v>0</v>
      </c>
      <c r="H86" s="42">
        <v>500</v>
      </c>
    </row>
    <row r="87" spans="1:10" x14ac:dyDescent="0.25">
      <c r="A87" s="27" t="s">
        <v>171</v>
      </c>
      <c r="D87" s="34">
        <v>800</v>
      </c>
      <c r="E87" s="214">
        <v>739</v>
      </c>
      <c r="F87" s="119">
        <v>3000</v>
      </c>
      <c r="G87" s="34">
        <v>0</v>
      </c>
      <c r="H87" s="41">
        <v>3000</v>
      </c>
      <c r="J87" s="56"/>
    </row>
    <row r="88" spans="1:10" x14ac:dyDescent="0.25">
      <c r="A88" s="27" t="s">
        <v>97</v>
      </c>
      <c r="D88" s="36">
        <v>6500</v>
      </c>
      <c r="E88" s="214">
        <v>7667.58</v>
      </c>
      <c r="F88" s="119">
        <v>6800</v>
      </c>
      <c r="G88" s="36">
        <v>5260.91</v>
      </c>
      <c r="H88" s="41">
        <v>7200</v>
      </c>
    </row>
    <row r="89" spans="1:10" x14ac:dyDescent="0.25">
      <c r="A89" s="27" t="s">
        <v>98</v>
      </c>
      <c r="D89" s="36">
        <v>1400</v>
      </c>
      <c r="E89" s="214">
        <v>557.41999999999996</v>
      </c>
      <c r="F89" s="119">
        <v>1000</v>
      </c>
      <c r="G89" s="33">
        <v>1360</v>
      </c>
      <c r="H89" s="41">
        <v>1000</v>
      </c>
    </row>
    <row r="90" spans="1:10" x14ac:dyDescent="0.25">
      <c r="C90" s="51" t="s">
        <v>99</v>
      </c>
      <c r="D90" s="55">
        <f>SUM(D86:D89)</f>
        <v>9200</v>
      </c>
      <c r="E90" s="38">
        <f t="shared" ref="E90:G90" si="10">SUM(E86:E89)</f>
        <v>9372</v>
      </c>
      <c r="F90" s="55">
        <f>SUM(F86:F89)</f>
        <v>11300</v>
      </c>
      <c r="G90" s="55">
        <f t="shared" si="10"/>
        <v>6620.91</v>
      </c>
      <c r="H90" s="55">
        <f>SUM(H86:H89)</f>
        <v>11700</v>
      </c>
      <c r="J90" s="277">
        <f>SUM(H90-F90)/F90</f>
        <v>3.5398230088495575E-2</v>
      </c>
    </row>
    <row r="91" spans="1:10" x14ac:dyDescent="0.25">
      <c r="C91" s="27"/>
      <c r="E91" s="31"/>
      <c r="F91" s="56"/>
      <c r="H91" s="28"/>
    </row>
    <row r="92" spans="1:10" x14ac:dyDescent="0.25">
      <c r="A92" s="29" t="s">
        <v>102</v>
      </c>
      <c r="E92" s="31"/>
      <c r="F92" s="56"/>
      <c r="H92" s="28"/>
    </row>
    <row r="93" spans="1:10" x14ac:dyDescent="0.25">
      <c r="A93" s="27" t="s">
        <v>202</v>
      </c>
      <c r="D93" s="36">
        <v>4000</v>
      </c>
      <c r="E93" s="214">
        <v>2509.73</v>
      </c>
      <c r="F93" s="119">
        <v>3000</v>
      </c>
      <c r="G93" s="36">
        <v>2164.4699999999998</v>
      </c>
      <c r="H93" s="41">
        <v>3000</v>
      </c>
    </row>
    <row r="94" spans="1:10" x14ac:dyDescent="0.25">
      <c r="A94" s="27" t="s">
        <v>203</v>
      </c>
      <c r="D94" s="36">
        <v>5000</v>
      </c>
      <c r="E94" s="214">
        <v>3982.7</v>
      </c>
      <c r="F94" s="119">
        <v>5000</v>
      </c>
      <c r="G94" s="36">
        <v>574.1</v>
      </c>
      <c r="H94" s="41">
        <v>5000</v>
      </c>
    </row>
    <row r="95" spans="1:10" x14ac:dyDescent="0.25">
      <c r="A95" s="27" t="s">
        <v>103</v>
      </c>
      <c r="D95" s="36">
        <v>3000</v>
      </c>
      <c r="E95" s="214">
        <v>7065</v>
      </c>
      <c r="F95" s="119">
        <v>3000</v>
      </c>
      <c r="G95" s="36">
        <v>6287</v>
      </c>
      <c r="H95" s="41">
        <v>7500</v>
      </c>
    </row>
    <row r="96" spans="1:10" x14ac:dyDescent="0.25">
      <c r="C96" s="51" t="s">
        <v>105</v>
      </c>
      <c r="D96" s="55">
        <f>SUM(D93:D95)</f>
        <v>12000</v>
      </c>
      <c r="E96" s="38">
        <f t="shared" ref="E96:G96" si="11">SUM(E93:E95)</f>
        <v>13557.43</v>
      </c>
      <c r="F96" s="55">
        <f>SUM(F93:F95)</f>
        <v>11000</v>
      </c>
      <c r="G96" s="55">
        <f t="shared" si="11"/>
        <v>9025.57</v>
      </c>
      <c r="H96" s="55">
        <f>SUM(H93:H95)</f>
        <v>15500</v>
      </c>
      <c r="J96" s="277">
        <f>SUM(H96-F96)/F96</f>
        <v>0.40909090909090912</v>
      </c>
    </row>
    <row r="97" spans="1:14" x14ac:dyDescent="0.25">
      <c r="C97" s="27"/>
      <c r="E97" s="31"/>
      <c r="F97" s="56"/>
      <c r="H97" s="28"/>
    </row>
    <row r="98" spans="1:14" x14ac:dyDescent="0.25">
      <c r="A98" s="218" t="s">
        <v>106</v>
      </c>
      <c r="B98" s="219"/>
      <c r="C98" s="218" t="s">
        <v>107</v>
      </c>
      <c r="D98" s="220">
        <f>SUM(D47,D55,D62,D66,D78,D83,D90,D96)</f>
        <v>188003</v>
      </c>
      <c r="E98" s="223">
        <f>SUM(E47,E55,E62,E66,E78,E83,E90,E96)</f>
        <v>199252.34999999998</v>
      </c>
      <c r="F98" s="220">
        <f>SUM(F47,F55,F62,F66,F78,F83,F90,F96)</f>
        <v>209625</v>
      </c>
      <c r="G98" s="220">
        <f>SUM(G47,G55,G62,G66,G78,G83,G90,G96)</f>
        <v>147607.99</v>
      </c>
      <c r="H98" s="220">
        <f>SUM(H47,H55,H62,H66,H78,H83,H90,H96)</f>
        <v>213525</v>
      </c>
      <c r="I98" s="219"/>
      <c r="J98" s="279">
        <f>SUM(H98-F98)/F98</f>
        <v>1.8604651162790697E-2</v>
      </c>
    </row>
    <row r="99" spans="1:14" x14ac:dyDescent="0.25">
      <c r="A99" s="126"/>
      <c r="B99" s="40"/>
      <c r="C99" s="29"/>
      <c r="D99" s="114"/>
      <c r="E99" s="31"/>
      <c r="F99" s="47"/>
      <c r="G99" s="114"/>
      <c r="H99" s="47"/>
      <c r="I99" s="40"/>
      <c r="J99" s="40"/>
    </row>
    <row r="103" spans="1:14" x14ac:dyDescent="0.25">
      <c r="A103" s="17" t="s">
        <v>43</v>
      </c>
      <c r="E103" s="18" t="s">
        <v>44</v>
      </c>
      <c r="F103" s="117"/>
      <c r="H103" s="117" t="s">
        <v>126</v>
      </c>
      <c r="I103" s="20"/>
    </row>
    <row r="104" spans="1:14" x14ac:dyDescent="0.25">
      <c r="A104" s="17"/>
      <c r="I104" s="20"/>
      <c r="N104" s="56"/>
    </row>
    <row r="105" spans="1:14" x14ac:dyDescent="0.25">
      <c r="E105" s="21" t="s">
        <v>45</v>
      </c>
    </row>
    <row r="106" spans="1:14" x14ac:dyDescent="0.25">
      <c r="D106" s="88">
        <v>2016</v>
      </c>
      <c r="E106" s="88">
        <v>2016</v>
      </c>
      <c r="F106" s="227">
        <v>2017</v>
      </c>
      <c r="G106" s="88">
        <v>2017</v>
      </c>
      <c r="H106" s="90">
        <v>2018</v>
      </c>
      <c r="J106" s="40" t="s">
        <v>46</v>
      </c>
    </row>
    <row r="107" spans="1:14" x14ac:dyDescent="0.25">
      <c r="D107" s="21" t="s">
        <v>47</v>
      </c>
      <c r="E107" s="91" t="s">
        <v>48</v>
      </c>
      <c r="F107" s="124" t="s">
        <v>47</v>
      </c>
      <c r="G107" s="94" t="s">
        <v>452</v>
      </c>
      <c r="H107" s="95" t="s">
        <v>414</v>
      </c>
      <c r="J107" s="124" t="s">
        <v>180</v>
      </c>
    </row>
    <row r="108" spans="1:14" x14ac:dyDescent="0.25">
      <c r="A108" s="27" t="s">
        <v>204</v>
      </c>
      <c r="F108" s="56"/>
      <c r="H108" s="28"/>
    </row>
    <row r="109" spans="1:14" x14ac:dyDescent="0.25">
      <c r="A109" s="29" t="s">
        <v>112</v>
      </c>
      <c r="E109" s="31"/>
      <c r="F109" s="56"/>
      <c r="H109" s="28"/>
    </row>
    <row r="110" spans="1:14" x14ac:dyDescent="0.25">
      <c r="A110" s="27" t="s">
        <v>114</v>
      </c>
      <c r="D110" s="30">
        <v>10500</v>
      </c>
      <c r="E110" s="31">
        <v>9916.69</v>
      </c>
      <c r="F110" s="120">
        <v>14500</v>
      </c>
      <c r="G110" s="36">
        <v>7567.05</v>
      </c>
      <c r="H110" s="32">
        <v>14500</v>
      </c>
    </row>
    <row r="111" spans="1:14" x14ac:dyDescent="0.25">
      <c r="A111" s="27" t="s">
        <v>116</v>
      </c>
      <c r="D111" s="36">
        <v>4000</v>
      </c>
      <c r="E111" s="31">
        <v>3134.99</v>
      </c>
      <c r="F111" s="139">
        <v>0</v>
      </c>
      <c r="G111" s="36">
        <v>0</v>
      </c>
      <c r="H111" s="35">
        <v>0</v>
      </c>
    </row>
    <row r="112" spans="1:14" x14ac:dyDescent="0.25">
      <c r="C112" s="51" t="s">
        <v>112</v>
      </c>
      <c r="D112" s="55">
        <f>SUM(D110:D111)</f>
        <v>14500</v>
      </c>
      <c r="E112" s="38">
        <f t="shared" ref="E112:G112" si="12">SUM(E110:E111)</f>
        <v>13051.68</v>
      </c>
      <c r="F112" s="55">
        <f>SUM(F110:F111)</f>
        <v>14500</v>
      </c>
      <c r="G112" s="55">
        <f t="shared" si="12"/>
        <v>7567.05</v>
      </c>
      <c r="H112" s="55">
        <f>SUM(H110:H111)</f>
        <v>14500</v>
      </c>
      <c r="J112" s="277">
        <f>SUM(H112-F112)/F112</f>
        <v>0</v>
      </c>
    </row>
    <row r="113" spans="1:14" x14ac:dyDescent="0.25">
      <c r="A113" s="27"/>
      <c r="F113" s="56"/>
      <c r="H113" s="28"/>
    </row>
    <row r="114" spans="1:14" x14ac:dyDescent="0.25">
      <c r="A114" s="29" t="s">
        <v>120</v>
      </c>
      <c r="F114" s="56"/>
      <c r="H114" s="28"/>
    </row>
    <row r="115" spans="1:14" x14ac:dyDescent="0.25">
      <c r="A115" s="27" t="s">
        <v>121</v>
      </c>
      <c r="D115" s="34">
        <v>250</v>
      </c>
      <c r="E115" s="214">
        <v>935.27</v>
      </c>
      <c r="F115" s="119">
        <v>2500</v>
      </c>
      <c r="G115" s="50">
        <v>1471.91</v>
      </c>
      <c r="H115" s="41">
        <v>2500</v>
      </c>
    </row>
    <row r="116" spans="1:14" x14ac:dyDescent="0.25">
      <c r="A116" s="27" t="s">
        <v>175</v>
      </c>
      <c r="D116" s="36">
        <v>7000</v>
      </c>
      <c r="E116" s="214">
        <v>7278.49</v>
      </c>
      <c r="F116" s="119">
        <v>7500</v>
      </c>
      <c r="G116" s="36">
        <v>3247.25</v>
      </c>
      <c r="H116" s="41">
        <v>7500</v>
      </c>
    </row>
    <row r="117" spans="1:14" x14ac:dyDescent="0.25">
      <c r="C117" s="109" t="s">
        <v>205</v>
      </c>
      <c r="D117" s="55">
        <f>SUM(D115:D116)</f>
        <v>7250</v>
      </c>
      <c r="E117" s="55">
        <f t="shared" ref="E117:G117" si="13">SUM(E115:E116)</f>
        <v>8213.76</v>
      </c>
      <c r="F117" s="55">
        <f>SUM(F115:F116)</f>
        <v>10000</v>
      </c>
      <c r="G117" s="55">
        <f t="shared" si="13"/>
        <v>4719.16</v>
      </c>
      <c r="H117" s="55">
        <f>SUM(H115:H116)</f>
        <v>10000</v>
      </c>
      <c r="J117" s="277">
        <f>SUM(H117-F117)/F117</f>
        <v>0</v>
      </c>
    </row>
    <row r="118" spans="1:14" x14ac:dyDescent="0.25">
      <c r="A118" s="219" t="s">
        <v>124</v>
      </c>
      <c r="B118" s="74"/>
      <c r="C118" s="218" t="s">
        <v>125</v>
      </c>
      <c r="D118" s="221">
        <f>SUM(D112+D117)</f>
        <v>21750</v>
      </c>
      <c r="E118" s="221">
        <f>SUM(E112+E117)</f>
        <v>21265.440000000002</v>
      </c>
      <c r="F118" s="221">
        <f>SUM(F112+F117)</f>
        <v>24500</v>
      </c>
      <c r="G118" s="221">
        <f>SUM(G112+G117)</f>
        <v>12286.21</v>
      </c>
      <c r="H118" s="221">
        <f>SUM(H112+H117)</f>
        <v>24500</v>
      </c>
      <c r="I118" s="219"/>
      <c r="J118" s="279">
        <f>SUM(H118-F118)/F118</f>
        <v>0</v>
      </c>
    </row>
    <row r="119" spans="1:14" x14ac:dyDescent="0.25">
      <c r="C119" s="27"/>
      <c r="D119" s="30"/>
      <c r="E119" s="99"/>
      <c r="F119" s="120"/>
      <c r="G119" s="30"/>
      <c r="H119" s="32"/>
    </row>
    <row r="120" spans="1:14" x14ac:dyDescent="0.25">
      <c r="A120" s="27" t="s">
        <v>206</v>
      </c>
      <c r="E120" s="99"/>
      <c r="F120" s="56"/>
      <c r="H120" s="28"/>
    </row>
    <row r="121" spans="1:14" x14ac:dyDescent="0.25">
      <c r="A121" s="29" t="s">
        <v>128</v>
      </c>
      <c r="E121" s="99"/>
      <c r="F121" s="56"/>
      <c r="H121" s="28"/>
    </row>
    <row r="122" spans="1:14" x14ac:dyDescent="0.25">
      <c r="A122" s="27" t="s">
        <v>178</v>
      </c>
      <c r="D122" s="34">
        <v>500</v>
      </c>
      <c r="E122" s="31">
        <v>329</v>
      </c>
      <c r="F122" s="119">
        <v>2000</v>
      </c>
      <c r="G122" s="34">
        <v>0</v>
      </c>
      <c r="H122" s="41">
        <v>2000</v>
      </c>
    </row>
    <row r="123" spans="1:14" x14ac:dyDescent="0.25">
      <c r="A123" s="27" t="s">
        <v>130</v>
      </c>
      <c r="D123" s="34">
        <v>100</v>
      </c>
      <c r="E123" s="31">
        <v>0</v>
      </c>
      <c r="F123" s="120">
        <v>12000</v>
      </c>
      <c r="G123" s="33">
        <v>0</v>
      </c>
      <c r="H123" s="41">
        <v>5000</v>
      </c>
      <c r="N123" s="117" t="s">
        <v>207</v>
      </c>
    </row>
    <row r="124" spans="1:14" x14ac:dyDescent="0.25">
      <c r="A124" s="27" t="s">
        <v>131</v>
      </c>
      <c r="D124" s="34">
        <v>500</v>
      </c>
      <c r="E124" s="31">
        <v>1112.27</v>
      </c>
      <c r="F124" s="139">
        <v>0</v>
      </c>
      <c r="G124" s="33">
        <v>0</v>
      </c>
      <c r="H124" s="41">
        <v>4500</v>
      </c>
    </row>
    <row r="125" spans="1:14" x14ac:dyDescent="0.25">
      <c r="A125" s="27"/>
      <c r="B125" t="s">
        <v>424</v>
      </c>
      <c r="D125" s="34"/>
      <c r="E125" s="31"/>
      <c r="F125" s="139"/>
      <c r="G125" s="33"/>
      <c r="H125" s="35"/>
    </row>
    <row r="126" spans="1:14" x14ac:dyDescent="0.25">
      <c r="A126" s="27" t="s">
        <v>179</v>
      </c>
      <c r="D126" s="30">
        <v>22000</v>
      </c>
      <c r="E126" s="31">
        <v>22000</v>
      </c>
      <c r="F126" s="119">
        <v>3000</v>
      </c>
      <c r="G126" s="36">
        <v>3081.3</v>
      </c>
      <c r="H126" s="41">
        <v>3000</v>
      </c>
    </row>
    <row r="127" spans="1:14" x14ac:dyDescent="0.25">
      <c r="A127" s="27"/>
      <c r="D127" s="30"/>
      <c r="E127" s="99"/>
      <c r="F127" s="119"/>
      <c r="G127" s="36"/>
      <c r="H127" s="119"/>
    </row>
    <row r="128" spans="1:14" x14ac:dyDescent="0.25">
      <c r="A128" s="219" t="s">
        <v>132</v>
      </c>
      <c r="B128" s="74"/>
      <c r="C128" s="218" t="s">
        <v>208</v>
      </c>
      <c r="D128" s="240">
        <f>SUM(D122:D126)</f>
        <v>23100</v>
      </c>
      <c r="E128" s="240">
        <f t="shared" ref="E128:G128" si="14">SUM(E122:E126)</f>
        <v>23441.27</v>
      </c>
      <c r="F128" s="240">
        <f>SUM(F122:F126)</f>
        <v>17000</v>
      </c>
      <c r="G128" s="240">
        <f t="shared" si="14"/>
        <v>3081.3</v>
      </c>
      <c r="H128" s="240">
        <f>SUM(H122:H126)</f>
        <v>14500</v>
      </c>
      <c r="I128" s="74"/>
      <c r="J128" s="280">
        <f>SUM(H128-F128)/F128</f>
        <v>-0.14705882352941177</v>
      </c>
    </row>
    <row r="129" spans="1:10" x14ac:dyDescent="0.25">
      <c r="C129" s="29"/>
      <c r="D129" s="30"/>
      <c r="E129" s="99"/>
      <c r="F129" s="30"/>
      <c r="G129" s="36"/>
      <c r="H129" s="30"/>
    </row>
    <row r="130" spans="1:10" x14ac:dyDescent="0.25">
      <c r="A130" s="81"/>
      <c r="B130" s="81"/>
      <c r="C130" s="121" t="s">
        <v>134</v>
      </c>
      <c r="D130" s="132">
        <f>SUM(D33,D98,D118,D128)</f>
        <v>907450</v>
      </c>
      <c r="E130" s="132">
        <f>SUM(E33,E98,E118,E128)</f>
        <v>884718.88000000012</v>
      </c>
      <c r="F130" s="132">
        <f>SUM(F33,F98,F118,F128)</f>
        <v>958445.13</v>
      </c>
      <c r="G130" s="132">
        <f>SUM(G33,G98,G118,G128)</f>
        <v>652699.87</v>
      </c>
      <c r="H130" s="132">
        <f>SUM(H33,H98,H118,H128)</f>
        <v>976170</v>
      </c>
      <c r="I130" s="81"/>
      <c r="J130" s="278">
        <f>SUM(H130-F130)/F130</f>
        <v>1.8493359134706015E-2</v>
      </c>
    </row>
    <row r="132" spans="1:10" x14ac:dyDescent="0.25">
      <c r="A132" s="74"/>
      <c r="B132" s="75" t="s">
        <v>72</v>
      </c>
      <c r="C132" s="75" t="s">
        <v>135</v>
      </c>
      <c r="D132" s="215">
        <f>H33</f>
        <v>723645</v>
      </c>
      <c r="E132" s="74"/>
      <c r="F132" s="74"/>
      <c r="G132" s="74"/>
      <c r="H132" s="74"/>
      <c r="I132" s="74"/>
      <c r="J132" s="74"/>
    </row>
    <row r="133" spans="1:10" x14ac:dyDescent="0.25">
      <c r="A133" s="74"/>
      <c r="B133" s="75" t="s">
        <v>106</v>
      </c>
      <c r="C133" s="75" t="s">
        <v>136</v>
      </c>
      <c r="D133" s="215">
        <f>H98</f>
        <v>213525</v>
      </c>
      <c r="E133" s="74"/>
      <c r="F133" s="74"/>
      <c r="G133" s="74"/>
      <c r="H133" s="74"/>
      <c r="I133" s="74"/>
      <c r="J133" s="74"/>
    </row>
    <row r="134" spans="1:10" x14ac:dyDescent="0.25">
      <c r="A134" s="74"/>
      <c r="B134" s="75" t="s">
        <v>124</v>
      </c>
      <c r="C134" s="75" t="s">
        <v>137</v>
      </c>
      <c r="D134" s="216">
        <f>H118</f>
        <v>24500</v>
      </c>
      <c r="E134" s="74"/>
      <c r="F134" s="74"/>
      <c r="G134" s="74"/>
      <c r="H134" s="74"/>
      <c r="I134" s="74"/>
      <c r="J134" s="74"/>
    </row>
    <row r="135" spans="1:10" x14ac:dyDescent="0.25">
      <c r="A135" s="74"/>
      <c r="B135" s="75" t="s">
        <v>132</v>
      </c>
      <c r="C135" s="75" t="s">
        <v>138</v>
      </c>
      <c r="D135" s="249">
        <f>H128</f>
        <v>14500</v>
      </c>
      <c r="E135" s="74"/>
      <c r="F135" s="74"/>
      <c r="G135" s="74"/>
      <c r="H135" s="74"/>
      <c r="I135" s="74"/>
      <c r="J135" s="74"/>
    </row>
    <row r="136" spans="1:10" x14ac:dyDescent="0.25">
      <c r="A136" s="74"/>
      <c r="B136" s="74"/>
      <c r="C136" s="75" t="s">
        <v>139</v>
      </c>
      <c r="D136" s="215">
        <f>SUM(D132:D135)</f>
        <v>976170</v>
      </c>
      <c r="E136" s="75" t="s">
        <v>419</v>
      </c>
      <c r="F136" s="76"/>
      <c r="G136" s="74"/>
      <c r="H136" s="76">
        <f>SUM(H130-F130)</f>
        <v>17724.869999999995</v>
      </c>
      <c r="I136" s="74"/>
      <c r="J136" s="74"/>
    </row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/>
    <col min="6" max="6" width="13.140625" customWidth="1"/>
    <col min="7" max="7" width="12.7109375" customWidth="1"/>
    <col min="8" max="8" width="2.85546875" customWidth="1"/>
    <col min="9" max="9" width="11.5703125" customWidth="1"/>
    <col min="10" max="10" width="9.5703125" customWidth="1"/>
    <col min="11" max="11" width="17.4257812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43</v>
      </c>
      <c r="D1" s="18" t="s">
        <v>44</v>
      </c>
      <c r="E1" s="133"/>
      <c r="G1" s="133" t="s">
        <v>142</v>
      </c>
      <c r="H1" s="20"/>
      <c r="K1" s="17" t="s">
        <v>43</v>
      </c>
      <c r="N1" s="18" t="s">
        <v>44</v>
      </c>
      <c r="R1" s="20"/>
    </row>
    <row r="2" spans="1:19" x14ac:dyDescent="0.25">
      <c r="A2" s="250">
        <f ca="1">TODAY()</f>
        <v>43955</v>
      </c>
      <c r="E2" s="56"/>
      <c r="G2" s="56"/>
      <c r="H2" s="20"/>
      <c r="K2" s="250">
        <f ca="1">TODAY()</f>
        <v>43955</v>
      </c>
      <c r="R2" s="20"/>
    </row>
    <row r="3" spans="1:19" x14ac:dyDescent="0.25">
      <c r="D3" s="21" t="s">
        <v>45</v>
      </c>
      <c r="E3" s="56"/>
      <c r="G3" s="56"/>
      <c r="N3" s="21" t="s">
        <v>140</v>
      </c>
    </row>
    <row r="4" spans="1:19" x14ac:dyDescent="0.25">
      <c r="C4" s="88">
        <v>2016</v>
      </c>
      <c r="D4" s="91">
        <v>2016</v>
      </c>
      <c r="E4" s="227">
        <v>2017</v>
      </c>
      <c r="F4" s="88">
        <v>2017</v>
      </c>
      <c r="G4" s="90">
        <v>2018</v>
      </c>
      <c r="I4" s="40" t="s">
        <v>46</v>
      </c>
      <c r="M4" s="88">
        <v>2016</v>
      </c>
      <c r="N4" s="91">
        <v>2016</v>
      </c>
      <c r="O4" s="227">
        <v>2017</v>
      </c>
      <c r="P4" s="88">
        <v>2017</v>
      </c>
      <c r="Q4" s="90">
        <v>2018</v>
      </c>
      <c r="S4" t="s">
        <v>46</v>
      </c>
    </row>
    <row r="5" spans="1:19" x14ac:dyDescent="0.25">
      <c r="C5" s="21" t="s">
        <v>47</v>
      </c>
      <c r="D5" s="91" t="s">
        <v>48</v>
      </c>
      <c r="E5" s="124" t="s">
        <v>47</v>
      </c>
      <c r="F5" s="94" t="s">
        <v>415</v>
      </c>
      <c r="G5" s="95" t="s">
        <v>414</v>
      </c>
      <c r="I5" s="134" t="s">
        <v>180</v>
      </c>
      <c r="M5" s="21" t="s">
        <v>47</v>
      </c>
      <c r="N5" s="91" t="s">
        <v>48</v>
      </c>
      <c r="O5" s="124" t="s">
        <v>47</v>
      </c>
      <c r="P5" s="94" t="s">
        <v>452</v>
      </c>
      <c r="Q5" s="95" t="s">
        <v>414</v>
      </c>
      <c r="S5" s="135" t="s">
        <v>180</v>
      </c>
    </row>
    <row r="6" spans="1:19" x14ac:dyDescent="0.25">
      <c r="A6" s="27" t="s">
        <v>209</v>
      </c>
      <c r="E6" s="56"/>
      <c r="G6" s="28"/>
      <c r="K6" s="27" t="s">
        <v>210</v>
      </c>
      <c r="O6" s="56"/>
      <c r="Q6" s="28"/>
    </row>
    <row r="7" spans="1:19" x14ac:dyDescent="0.25">
      <c r="A7" s="29" t="s">
        <v>52</v>
      </c>
      <c r="E7" s="56"/>
      <c r="G7" s="28"/>
      <c r="I7" s="99"/>
      <c r="K7" s="27" t="s">
        <v>211</v>
      </c>
      <c r="M7" s="67">
        <v>74455</v>
      </c>
      <c r="N7" s="214">
        <v>73058.11</v>
      </c>
      <c r="O7" s="120">
        <v>75000</v>
      </c>
      <c r="P7" s="67">
        <v>92458.45</v>
      </c>
      <c r="Q7" s="32">
        <v>78000</v>
      </c>
    </row>
    <row r="8" spans="1:19" x14ac:dyDescent="0.25">
      <c r="A8" s="27" t="s">
        <v>212</v>
      </c>
      <c r="C8" s="30">
        <v>76942</v>
      </c>
      <c r="D8" s="31">
        <v>77219.679999999993</v>
      </c>
      <c r="E8" s="120">
        <v>90626</v>
      </c>
      <c r="F8" s="30">
        <v>51252</v>
      </c>
      <c r="G8" s="32">
        <v>90170</v>
      </c>
      <c r="I8" s="99"/>
      <c r="L8" s="27"/>
      <c r="M8" s="33"/>
      <c r="N8" s="234"/>
      <c r="O8" s="120"/>
      <c r="P8" s="33"/>
      <c r="Q8" s="120"/>
    </row>
    <row r="9" spans="1:19" x14ac:dyDescent="0.25">
      <c r="A9" s="27" t="s">
        <v>213</v>
      </c>
      <c r="C9" s="30">
        <v>42460</v>
      </c>
      <c r="D9" s="31">
        <v>42260.4</v>
      </c>
      <c r="E9" s="120">
        <v>43118</v>
      </c>
      <c r="F9" s="30">
        <v>24871.5</v>
      </c>
      <c r="G9" s="32">
        <v>43758</v>
      </c>
      <c r="I9" s="99"/>
      <c r="L9" s="121" t="s">
        <v>149</v>
      </c>
      <c r="M9" s="80">
        <f t="shared" ref="M9" si="0">SUM(M7)</f>
        <v>74455</v>
      </c>
      <c r="N9" s="80">
        <f t="shared" ref="N9:P9" si="1">SUM(N7)</f>
        <v>73058.11</v>
      </c>
      <c r="O9" s="80">
        <f>SUM(O7)</f>
        <v>75000</v>
      </c>
      <c r="P9" s="80">
        <f t="shared" si="1"/>
        <v>92458.45</v>
      </c>
      <c r="Q9" s="80">
        <f>SUM(Q7)</f>
        <v>78000</v>
      </c>
      <c r="R9" s="81"/>
      <c r="S9" s="278">
        <f>SUM((Q9-O9)/O9)</f>
        <v>0.04</v>
      </c>
    </row>
    <row r="10" spans="1:19" x14ac:dyDescent="0.25">
      <c r="A10" s="27" t="s">
        <v>214</v>
      </c>
      <c r="C10" s="30">
        <v>0</v>
      </c>
      <c r="D10" s="31">
        <v>0</v>
      </c>
      <c r="E10" s="120">
        <v>50000</v>
      </c>
      <c r="F10" s="31">
        <v>0</v>
      </c>
      <c r="G10" s="32">
        <v>72490</v>
      </c>
      <c r="I10" s="99"/>
      <c r="L10" s="27"/>
      <c r="O10" s="56"/>
      <c r="Q10" s="56"/>
    </row>
    <row r="11" spans="1:19" x14ac:dyDescent="0.25">
      <c r="A11" s="27" t="s">
        <v>54</v>
      </c>
      <c r="C11" s="30">
        <v>39276</v>
      </c>
      <c r="D11" s="31">
        <v>15531.27</v>
      </c>
      <c r="E11" s="120">
        <v>49587</v>
      </c>
      <c r="F11" s="30">
        <v>16300.6</v>
      </c>
      <c r="G11" s="32">
        <v>0</v>
      </c>
      <c r="I11" s="99"/>
    </row>
    <row r="12" spans="1:19" x14ac:dyDescent="0.25">
      <c r="A12" s="27" t="s">
        <v>55</v>
      </c>
      <c r="C12" s="30">
        <v>35228</v>
      </c>
      <c r="D12" s="31">
        <v>22154.11</v>
      </c>
      <c r="E12" s="120">
        <v>39466</v>
      </c>
      <c r="F12" s="30">
        <v>18753.57</v>
      </c>
      <c r="G12" s="32">
        <v>40350</v>
      </c>
      <c r="I12" s="99"/>
    </row>
    <row r="13" spans="1:19" x14ac:dyDescent="0.25">
      <c r="A13" s="27" t="s">
        <v>215</v>
      </c>
      <c r="C13" s="30">
        <v>0</v>
      </c>
      <c r="D13" s="31">
        <v>6422</v>
      </c>
      <c r="E13" s="120">
        <v>0</v>
      </c>
      <c r="F13" s="30">
        <v>7436</v>
      </c>
      <c r="G13" s="32">
        <v>0</v>
      </c>
      <c r="I13" s="99"/>
    </row>
    <row r="14" spans="1:19" x14ac:dyDescent="0.25">
      <c r="A14" s="27" t="s">
        <v>56</v>
      </c>
      <c r="C14" s="33">
        <v>0</v>
      </c>
      <c r="D14" s="31">
        <v>736.64</v>
      </c>
      <c r="E14" s="139">
        <v>0</v>
      </c>
      <c r="F14" s="34">
        <v>443.83</v>
      </c>
      <c r="G14" s="35">
        <v>0</v>
      </c>
      <c r="I14" s="99"/>
    </row>
    <row r="15" spans="1:19" x14ac:dyDescent="0.25">
      <c r="A15" s="27" t="s">
        <v>57</v>
      </c>
      <c r="C15" s="36">
        <v>8187</v>
      </c>
      <c r="D15" s="31">
        <v>6965.64</v>
      </c>
      <c r="E15" s="139">
        <v>0</v>
      </c>
      <c r="F15" s="36">
        <v>0</v>
      </c>
      <c r="G15" s="35">
        <v>0</v>
      </c>
      <c r="I15" s="99"/>
    </row>
    <row r="16" spans="1:19" x14ac:dyDescent="0.25">
      <c r="A16" s="27" t="s">
        <v>58</v>
      </c>
      <c r="C16" s="36">
        <v>5731</v>
      </c>
      <c r="D16" s="31">
        <v>7328.85</v>
      </c>
      <c r="E16" s="139">
        <v>0</v>
      </c>
      <c r="F16" s="36">
        <v>0</v>
      </c>
      <c r="G16" s="35">
        <v>0</v>
      </c>
      <c r="I16" s="99"/>
    </row>
    <row r="17" spans="1:9" x14ac:dyDescent="0.25">
      <c r="A17" s="27" t="s">
        <v>59</v>
      </c>
      <c r="C17" s="30">
        <v>11680</v>
      </c>
      <c r="D17" s="31">
        <v>14424.41</v>
      </c>
      <c r="E17" s="139">
        <v>0</v>
      </c>
      <c r="F17" s="36">
        <v>0</v>
      </c>
      <c r="G17" s="35">
        <v>0</v>
      </c>
      <c r="I17" s="99"/>
    </row>
    <row r="18" spans="1:9" x14ac:dyDescent="0.25">
      <c r="A18" s="27" t="s">
        <v>216</v>
      </c>
      <c r="C18" s="36">
        <v>340</v>
      </c>
      <c r="D18" s="31">
        <v>0</v>
      </c>
      <c r="E18" s="139">
        <v>0</v>
      </c>
      <c r="F18" s="119">
        <v>0</v>
      </c>
      <c r="G18" s="35">
        <v>0</v>
      </c>
      <c r="I18" s="99"/>
    </row>
    <row r="19" spans="1:9" x14ac:dyDescent="0.25">
      <c r="A19" s="27"/>
      <c r="B19" s="136" t="s">
        <v>61</v>
      </c>
      <c r="C19" s="55">
        <f>SUM(C8:C18)</f>
        <v>219844</v>
      </c>
      <c r="D19" s="38">
        <f>SUM(D8:D18)</f>
        <v>193043</v>
      </c>
      <c r="E19" s="55">
        <f>SUM(E8:E18)</f>
        <v>272797</v>
      </c>
      <c r="F19" s="55">
        <f>SUM(F8:F18)</f>
        <v>119057.50000000001</v>
      </c>
      <c r="G19" s="55">
        <f>SUM(G8:G18)</f>
        <v>246768</v>
      </c>
      <c r="I19" s="282">
        <f>SUM((G19-E19)/E19)</f>
        <v>-9.5415272162083897E-2</v>
      </c>
    </row>
    <row r="20" spans="1:9" x14ac:dyDescent="0.25">
      <c r="A20" s="27"/>
      <c r="C20" s="30"/>
      <c r="D20" s="31"/>
      <c r="E20" s="139"/>
      <c r="F20" s="30"/>
      <c r="G20" s="35"/>
      <c r="I20" s="138"/>
    </row>
    <row r="21" spans="1:9" x14ac:dyDescent="0.25">
      <c r="A21" s="29" t="s">
        <v>71</v>
      </c>
      <c r="D21" s="31"/>
      <c r="E21" s="56"/>
      <c r="G21" s="28"/>
      <c r="I21" s="138"/>
    </row>
    <row r="22" spans="1:9" x14ac:dyDescent="0.25">
      <c r="A22" s="27" t="s">
        <v>217</v>
      </c>
      <c r="C22" s="33">
        <v>0</v>
      </c>
      <c r="D22" s="214">
        <v>2373.13</v>
      </c>
      <c r="E22" s="139">
        <v>0</v>
      </c>
      <c r="F22" s="36">
        <v>383.73</v>
      </c>
      <c r="G22" s="35">
        <v>0</v>
      </c>
      <c r="I22" s="138"/>
    </row>
    <row r="23" spans="1:9" x14ac:dyDescent="0.25">
      <c r="A23" s="27" t="s">
        <v>63</v>
      </c>
      <c r="C23" s="36">
        <v>4114</v>
      </c>
      <c r="D23" s="214">
        <v>3682.44</v>
      </c>
      <c r="E23" s="119">
        <v>4200</v>
      </c>
      <c r="F23" s="36">
        <v>2470.58</v>
      </c>
      <c r="G23" s="41">
        <v>4800</v>
      </c>
      <c r="I23" s="138"/>
    </row>
    <row r="24" spans="1:9" x14ac:dyDescent="0.25">
      <c r="A24" s="27" t="s">
        <v>64</v>
      </c>
      <c r="C24" s="48">
        <v>103544</v>
      </c>
      <c r="D24" s="214">
        <v>85170.66</v>
      </c>
      <c r="E24" s="108">
        <v>114822</v>
      </c>
      <c r="F24" s="30">
        <v>46880.35</v>
      </c>
      <c r="G24" s="49">
        <v>117050</v>
      </c>
      <c r="I24" s="138"/>
    </row>
    <row r="25" spans="1:9" x14ac:dyDescent="0.25">
      <c r="A25" s="27" t="s">
        <v>218</v>
      </c>
      <c r="C25" s="36">
        <v>2500</v>
      </c>
      <c r="D25" s="214">
        <v>2884.56</v>
      </c>
      <c r="E25" s="119">
        <v>2825</v>
      </c>
      <c r="F25" s="36">
        <v>2548.81</v>
      </c>
      <c r="G25" s="41">
        <v>4500</v>
      </c>
      <c r="I25" s="138"/>
    </row>
    <row r="26" spans="1:9" x14ac:dyDescent="0.25">
      <c r="A26" s="27" t="s">
        <v>66</v>
      </c>
      <c r="C26" s="34">
        <v>100</v>
      </c>
      <c r="D26" s="214">
        <v>0</v>
      </c>
      <c r="E26" s="119">
        <v>2500</v>
      </c>
      <c r="F26" s="33">
        <v>217.86</v>
      </c>
      <c r="G26" s="35">
        <v>0</v>
      </c>
      <c r="I26" s="138"/>
    </row>
    <row r="27" spans="1:9" x14ac:dyDescent="0.25">
      <c r="A27" s="27" t="s">
        <v>67</v>
      </c>
      <c r="C27" s="36">
        <v>2168</v>
      </c>
      <c r="D27" s="214">
        <v>8669.91</v>
      </c>
      <c r="E27" s="139">
        <v>2280</v>
      </c>
      <c r="F27" s="36">
        <v>969.33</v>
      </c>
      <c r="G27" s="41">
        <v>2290</v>
      </c>
      <c r="I27" s="138"/>
    </row>
    <row r="28" spans="1:9" x14ac:dyDescent="0.25">
      <c r="A28" s="27" t="s">
        <v>68</v>
      </c>
      <c r="C28" s="30">
        <v>12058</v>
      </c>
      <c r="D28" s="214">
        <v>10705.08</v>
      </c>
      <c r="E28" s="120">
        <v>13087</v>
      </c>
      <c r="F28" s="36">
        <v>7249.8</v>
      </c>
      <c r="G28" s="41">
        <v>9232</v>
      </c>
      <c r="I28" s="138"/>
    </row>
    <row r="29" spans="1:9" x14ac:dyDescent="0.25">
      <c r="A29" s="27" t="s">
        <v>428</v>
      </c>
      <c r="C29" s="30">
        <v>0</v>
      </c>
      <c r="D29" s="214">
        <v>0</v>
      </c>
      <c r="E29" s="120">
        <v>0</v>
      </c>
      <c r="F29" s="36">
        <v>1501.03</v>
      </c>
      <c r="G29" s="41">
        <v>11400</v>
      </c>
      <c r="I29" s="138"/>
    </row>
    <row r="30" spans="1:9" x14ac:dyDescent="0.25">
      <c r="A30" s="27" t="s">
        <v>70</v>
      </c>
      <c r="C30" s="67">
        <v>17742</v>
      </c>
      <c r="D30" s="214">
        <v>15531.4</v>
      </c>
      <c r="E30" s="119">
        <v>18045</v>
      </c>
      <c r="F30" s="67">
        <v>9576.64</v>
      </c>
      <c r="G30" s="32">
        <v>19590</v>
      </c>
      <c r="I30" s="138"/>
    </row>
    <row r="31" spans="1:9" x14ac:dyDescent="0.25">
      <c r="B31" s="51" t="s">
        <v>189</v>
      </c>
      <c r="C31" s="110">
        <f t="shared" ref="C31" si="2">SUM(C22:C30)</f>
        <v>142226</v>
      </c>
      <c r="D31" s="38">
        <f t="shared" ref="D31:F31" si="3">SUM(D22:D30)</f>
        <v>129017.18000000001</v>
      </c>
      <c r="E31" s="110">
        <f>SUM(E22:E30)</f>
        <v>157759</v>
      </c>
      <c r="F31" s="110">
        <f t="shared" si="3"/>
        <v>71798.13</v>
      </c>
      <c r="G31" s="110">
        <f>SUM(G22:G30)</f>
        <v>168862</v>
      </c>
      <c r="I31" s="281">
        <f>SUM((G31-E31)/E31)</f>
        <v>7.0379502912670588E-2</v>
      </c>
    </row>
    <row r="32" spans="1:9" x14ac:dyDescent="0.25">
      <c r="A32" s="27"/>
      <c r="C32" s="120"/>
      <c r="D32" s="56"/>
      <c r="E32" s="139"/>
      <c r="F32" s="120"/>
      <c r="G32" s="139"/>
      <c r="I32" s="138"/>
    </row>
    <row r="33" spans="1:9" x14ac:dyDescent="0.25">
      <c r="A33" s="218" t="s">
        <v>72</v>
      </c>
      <c r="B33" s="218" t="s">
        <v>190</v>
      </c>
      <c r="C33" s="220">
        <f t="shared" ref="C33" si="4">SUM(C19+C31)</f>
        <v>362070</v>
      </c>
      <c r="D33" s="220">
        <f t="shared" ref="D33:F33" si="5">SUM(D19+D31)</f>
        <v>322060.18</v>
      </c>
      <c r="E33" s="220">
        <f>SUM(E19+E31)</f>
        <v>430556</v>
      </c>
      <c r="F33" s="220">
        <f t="shared" si="5"/>
        <v>190855.63</v>
      </c>
      <c r="G33" s="220">
        <f>SUM(G19+G31)</f>
        <v>415630</v>
      </c>
      <c r="H33" s="219"/>
      <c r="I33" s="283">
        <f>SUM((G33-E33)/E33)</f>
        <v>-3.4666802924590533E-2</v>
      </c>
    </row>
    <row r="34" spans="1:9" x14ac:dyDescent="0.25">
      <c r="B34" s="27"/>
      <c r="C34" s="48"/>
      <c r="E34" s="108"/>
      <c r="F34" s="48"/>
      <c r="G34" s="108"/>
      <c r="I34" s="117"/>
    </row>
    <row r="35" spans="1:9" x14ac:dyDescent="0.25">
      <c r="A35" s="17" t="s">
        <v>43</v>
      </c>
      <c r="D35" s="18" t="s">
        <v>44</v>
      </c>
      <c r="E35" s="19"/>
      <c r="G35" s="19" t="s">
        <v>158</v>
      </c>
      <c r="H35" s="20"/>
    </row>
    <row r="36" spans="1:9" x14ac:dyDescent="0.25">
      <c r="A36" s="17"/>
      <c r="H36" s="20"/>
    </row>
    <row r="37" spans="1:9" x14ac:dyDescent="0.25">
      <c r="D37" s="21" t="s">
        <v>45</v>
      </c>
    </row>
    <row r="38" spans="1:9" x14ac:dyDescent="0.25">
      <c r="C38" s="88">
        <v>2016</v>
      </c>
      <c r="D38" s="91">
        <v>2016</v>
      </c>
      <c r="E38" s="227">
        <v>2017</v>
      </c>
      <c r="F38" s="88">
        <v>2017</v>
      </c>
      <c r="G38" s="90">
        <v>2018</v>
      </c>
      <c r="H38" s="93"/>
      <c r="I38" s="93" t="s">
        <v>46</v>
      </c>
    </row>
    <row r="39" spans="1:9" x14ac:dyDescent="0.25">
      <c r="C39" s="21" t="s">
        <v>47</v>
      </c>
      <c r="D39" s="91" t="s">
        <v>48</v>
      </c>
      <c r="E39" s="124" t="s">
        <v>47</v>
      </c>
      <c r="F39" s="94" t="s">
        <v>415</v>
      </c>
      <c r="G39" s="95" t="s">
        <v>414</v>
      </c>
      <c r="H39" s="93"/>
      <c r="I39" s="124" t="s">
        <v>180</v>
      </c>
    </row>
    <row r="40" spans="1:9" x14ac:dyDescent="0.25">
      <c r="A40" s="27" t="s">
        <v>219</v>
      </c>
      <c r="E40" s="56"/>
      <c r="G40" s="28"/>
    </row>
    <row r="41" spans="1:9" x14ac:dyDescent="0.25">
      <c r="A41" s="29" t="s">
        <v>160</v>
      </c>
      <c r="E41" s="56"/>
      <c r="G41" s="28"/>
    </row>
    <row r="42" spans="1:9" x14ac:dyDescent="0.25">
      <c r="A42" s="27" t="s">
        <v>220</v>
      </c>
      <c r="C42" s="36">
        <v>2000</v>
      </c>
      <c r="D42" s="99">
        <v>2245.11</v>
      </c>
      <c r="E42" s="119">
        <v>2000</v>
      </c>
      <c r="F42" s="34">
        <v>546.11</v>
      </c>
      <c r="G42" s="41">
        <v>2000</v>
      </c>
    </row>
    <row r="43" spans="1:9" x14ac:dyDescent="0.25">
      <c r="A43" s="27" t="s">
        <v>161</v>
      </c>
      <c r="C43" s="30">
        <v>10000</v>
      </c>
      <c r="D43" s="31">
        <v>8227.2099999999991</v>
      </c>
      <c r="E43" s="120">
        <v>10000</v>
      </c>
      <c r="F43" s="36">
        <v>4055.5</v>
      </c>
      <c r="G43" s="32">
        <v>10000</v>
      </c>
    </row>
    <row r="44" spans="1:9" x14ac:dyDescent="0.25">
      <c r="A44" s="27" t="s">
        <v>222</v>
      </c>
      <c r="C44" s="30">
        <v>27500</v>
      </c>
      <c r="D44" s="31">
        <v>27500</v>
      </c>
      <c r="E44" s="120">
        <v>20000</v>
      </c>
      <c r="F44" s="30">
        <v>0</v>
      </c>
      <c r="G44" s="32">
        <v>20000</v>
      </c>
    </row>
    <row r="45" spans="1:9" x14ac:dyDescent="0.25">
      <c r="B45" s="51" t="s">
        <v>160</v>
      </c>
      <c r="C45" s="55">
        <f>SUM(C42:C44)</f>
        <v>39500</v>
      </c>
      <c r="D45" s="38">
        <f>SUM(D42:D44)</f>
        <v>37972.32</v>
      </c>
      <c r="E45" s="55">
        <f>SUM(E42:E44)</f>
        <v>32000</v>
      </c>
      <c r="F45" s="55">
        <f>SUM(F42:F44)</f>
        <v>4601.6099999999997</v>
      </c>
      <c r="G45" s="55">
        <f>SUM(G42:G44)</f>
        <v>32000</v>
      </c>
      <c r="I45" s="281">
        <f>SUM((G45-E45)/E45)</f>
        <v>0</v>
      </c>
    </row>
    <row r="46" spans="1:9" x14ac:dyDescent="0.25">
      <c r="B46" s="27"/>
      <c r="C46" s="30"/>
      <c r="D46" s="31"/>
      <c r="E46" s="120"/>
      <c r="F46" s="30"/>
      <c r="G46" s="32"/>
      <c r="I46" s="138"/>
    </row>
    <row r="47" spans="1:9" x14ac:dyDescent="0.25">
      <c r="A47" s="29" t="s">
        <v>196</v>
      </c>
      <c r="D47" s="31"/>
      <c r="E47" s="56"/>
      <c r="G47" s="28"/>
      <c r="I47" s="138"/>
    </row>
    <row r="48" spans="1:9" x14ac:dyDescent="0.25">
      <c r="A48" s="27" t="s">
        <v>76</v>
      </c>
      <c r="C48" s="36">
        <v>3000</v>
      </c>
      <c r="D48" s="214">
        <v>772.79</v>
      </c>
      <c r="E48" s="119">
        <v>3000</v>
      </c>
      <c r="F48" s="34">
        <v>690</v>
      </c>
      <c r="G48" s="41">
        <v>3000</v>
      </c>
      <c r="I48" s="138"/>
    </row>
    <row r="49" spans="1:9" x14ac:dyDescent="0.25">
      <c r="A49" s="27" t="s">
        <v>77</v>
      </c>
      <c r="C49" s="36">
        <v>1000</v>
      </c>
      <c r="D49" s="214">
        <v>428</v>
      </c>
      <c r="E49" s="119">
        <v>1000</v>
      </c>
      <c r="F49" s="33">
        <v>0</v>
      </c>
      <c r="G49" s="41">
        <v>1000</v>
      </c>
      <c r="I49" s="138"/>
    </row>
    <row r="50" spans="1:9" x14ac:dyDescent="0.25">
      <c r="A50" s="27" t="s">
        <v>78</v>
      </c>
      <c r="C50" s="36">
        <v>2000</v>
      </c>
      <c r="D50" s="214">
        <v>0</v>
      </c>
      <c r="E50" s="119">
        <v>2000</v>
      </c>
      <c r="F50" s="33">
        <v>616.02</v>
      </c>
      <c r="G50" s="41">
        <v>2000</v>
      </c>
      <c r="I50" s="138"/>
    </row>
    <row r="51" spans="1:9" x14ac:dyDescent="0.25">
      <c r="A51" s="27" t="s">
        <v>164</v>
      </c>
      <c r="C51" s="34">
        <v>500</v>
      </c>
      <c r="D51" s="214">
        <v>168.3</v>
      </c>
      <c r="E51" s="53">
        <v>500</v>
      </c>
      <c r="F51" s="34">
        <v>0</v>
      </c>
      <c r="G51" s="42">
        <v>500</v>
      </c>
      <c r="I51" s="138"/>
    </row>
    <row r="52" spans="1:9" x14ac:dyDescent="0.25">
      <c r="B52" s="51" t="s">
        <v>196</v>
      </c>
      <c r="C52" s="44">
        <f t="shared" ref="C52" si="6">SUM(C48:C51)</f>
        <v>6500</v>
      </c>
      <c r="D52" s="38">
        <f t="shared" ref="D52:F52" si="7">SUM(D48:D51)</f>
        <v>1369.09</v>
      </c>
      <c r="E52" s="44">
        <f>SUM(E48:E51)</f>
        <v>6500</v>
      </c>
      <c r="F52" s="44">
        <f t="shared" si="7"/>
        <v>1306.02</v>
      </c>
      <c r="G52" s="44">
        <f>SUM(G48:G51)</f>
        <v>6500</v>
      </c>
      <c r="I52" s="281">
        <f>SUM((G52-E52)/E52)</f>
        <v>0</v>
      </c>
    </row>
    <row r="53" spans="1:9" x14ac:dyDescent="0.25">
      <c r="A53" s="27"/>
      <c r="D53" s="31"/>
      <c r="E53" s="56"/>
      <c r="G53" s="28"/>
      <c r="I53" s="138"/>
    </row>
    <row r="54" spans="1:9" x14ac:dyDescent="0.25">
      <c r="A54" s="29" t="s">
        <v>82</v>
      </c>
      <c r="D54" s="31"/>
      <c r="E54" s="56"/>
      <c r="G54" s="28"/>
      <c r="I54" s="138"/>
    </row>
    <row r="55" spans="1:9" x14ac:dyDescent="0.25">
      <c r="A55" s="27" t="s">
        <v>425</v>
      </c>
      <c r="C55" s="33">
        <v>0</v>
      </c>
      <c r="D55" s="31">
        <v>109.47</v>
      </c>
      <c r="E55" s="139">
        <v>0</v>
      </c>
      <c r="F55" s="34">
        <v>0</v>
      </c>
      <c r="G55" s="35">
        <v>0</v>
      </c>
      <c r="I55" s="138"/>
    </row>
    <row r="56" spans="1:9" x14ac:dyDescent="0.25">
      <c r="A56" s="27" t="s">
        <v>427</v>
      </c>
      <c r="C56" s="33">
        <v>0</v>
      </c>
      <c r="D56" s="31">
        <v>112.5</v>
      </c>
      <c r="E56" s="139">
        <v>0</v>
      </c>
      <c r="F56" s="34">
        <v>0</v>
      </c>
      <c r="G56" s="35">
        <v>0</v>
      </c>
      <c r="I56" s="138"/>
    </row>
    <row r="57" spans="1:9" x14ac:dyDescent="0.25">
      <c r="B57" s="51" t="s">
        <v>223</v>
      </c>
      <c r="C57" s="64">
        <f>SUM(C55:C56)</f>
        <v>0</v>
      </c>
      <c r="D57" s="38">
        <f>SUM(D55:D56)</f>
        <v>221.97</v>
      </c>
      <c r="E57" s="64">
        <f>SUM(E55:E56)</f>
        <v>0</v>
      </c>
      <c r="F57" s="64">
        <f>SUM(F55:F56)</f>
        <v>0</v>
      </c>
      <c r="G57" s="64">
        <f>SUM(G55:G56)</f>
        <v>0</v>
      </c>
      <c r="I57" s="281">
        <v>0</v>
      </c>
    </row>
    <row r="58" spans="1:9" x14ac:dyDescent="0.25">
      <c r="B58" s="27"/>
      <c r="D58" s="31"/>
      <c r="E58" s="56"/>
      <c r="G58" s="28"/>
      <c r="I58" s="138"/>
    </row>
    <row r="59" spans="1:9" x14ac:dyDescent="0.25">
      <c r="A59" s="29" t="s">
        <v>84</v>
      </c>
      <c r="D59" s="31"/>
      <c r="E59" s="56"/>
      <c r="G59" s="28"/>
      <c r="I59" s="138"/>
    </row>
    <row r="60" spans="1:9" x14ac:dyDescent="0.25">
      <c r="A60" s="27" t="s">
        <v>86</v>
      </c>
      <c r="C60" s="36">
        <v>1200</v>
      </c>
      <c r="D60" s="31">
        <v>1324.46</v>
      </c>
      <c r="E60" s="119">
        <v>1300</v>
      </c>
      <c r="F60" s="34">
        <v>652.71</v>
      </c>
      <c r="G60" s="41">
        <v>1300</v>
      </c>
      <c r="I60" s="138"/>
    </row>
    <row r="61" spans="1:9" x14ac:dyDescent="0.25">
      <c r="A61" s="27" t="s">
        <v>165</v>
      </c>
      <c r="C61" s="34">
        <v>150</v>
      </c>
      <c r="D61" s="31">
        <v>0</v>
      </c>
      <c r="E61" s="53">
        <v>100</v>
      </c>
      <c r="F61" s="33">
        <v>0</v>
      </c>
      <c r="G61" s="115">
        <v>50</v>
      </c>
      <c r="I61" s="138"/>
    </row>
    <row r="62" spans="1:9" x14ac:dyDescent="0.25">
      <c r="B62" s="51" t="s">
        <v>84</v>
      </c>
      <c r="C62" s="44">
        <f>SUM(C60:C61)</f>
        <v>1350</v>
      </c>
      <c r="D62" s="38">
        <f>SUM(D60:D61)</f>
        <v>1324.46</v>
      </c>
      <c r="E62" s="44">
        <f>SUM(E60:E61)</f>
        <v>1400</v>
      </c>
      <c r="F62" s="44">
        <f>SUM(F60:F61)</f>
        <v>652.71</v>
      </c>
      <c r="G62" s="44">
        <f>SUM(G60:G61)</f>
        <v>1350</v>
      </c>
      <c r="I62" s="282">
        <f>SUM((G62-E62)/E62)</f>
        <v>-3.5714285714285712E-2</v>
      </c>
    </row>
    <row r="63" spans="1:9" x14ac:dyDescent="0.25">
      <c r="B63" s="29"/>
      <c r="C63" s="36"/>
      <c r="D63" s="31"/>
      <c r="E63" s="119"/>
      <c r="F63" s="36"/>
      <c r="G63" s="41"/>
      <c r="I63" s="137"/>
    </row>
    <row r="64" spans="1:9" x14ac:dyDescent="0.25">
      <c r="A64" s="29" t="s">
        <v>90</v>
      </c>
      <c r="D64" s="31"/>
      <c r="E64" s="56"/>
      <c r="G64" s="28"/>
      <c r="I64" s="138"/>
    </row>
    <row r="65" spans="1:9" x14ac:dyDescent="0.25">
      <c r="A65" s="27" t="s">
        <v>92</v>
      </c>
      <c r="C65" s="34">
        <v>300</v>
      </c>
      <c r="D65" s="31">
        <v>9.73</v>
      </c>
      <c r="E65" s="53">
        <v>300</v>
      </c>
      <c r="F65" s="33">
        <v>2.9</v>
      </c>
      <c r="G65" s="41">
        <v>250</v>
      </c>
      <c r="I65" s="138"/>
    </row>
    <row r="66" spans="1:9" x14ac:dyDescent="0.25">
      <c r="A66" s="27" t="s">
        <v>224</v>
      </c>
      <c r="C66" s="34">
        <v>400</v>
      </c>
      <c r="D66" s="31">
        <v>0</v>
      </c>
      <c r="E66" s="53">
        <v>400</v>
      </c>
      <c r="F66" s="33">
        <v>0</v>
      </c>
      <c r="G66" s="115">
        <v>50</v>
      </c>
      <c r="I66" s="138"/>
    </row>
    <row r="67" spans="1:9" x14ac:dyDescent="0.25">
      <c r="B67" s="51" t="s">
        <v>170</v>
      </c>
      <c r="C67" s="52">
        <f t="shared" ref="C67" si="8">SUM(C65:C66)</f>
        <v>700</v>
      </c>
      <c r="D67" s="38">
        <f t="shared" ref="D67:F67" si="9">SUM(D65:D66)</f>
        <v>9.73</v>
      </c>
      <c r="E67" s="52">
        <f>SUM(E65:E66)</f>
        <v>700</v>
      </c>
      <c r="F67" s="52">
        <f t="shared" si="9"/>
        <v>2.9</v>
      </c>
      <c r="G67" s="38">
        <f>SUM(G65:G66)</f>
        <v>300</v>
      </c>
      <c r="I67" s="282">
        <f>SUM((G67-E67)/E67)</f>
        <v>-0.5714285714285714</v>
      </c>
    </row>
    <row r="68" spans="1:9" x14ac:dyDescent="0.25">
      <c r="B68" s="27"/>
      <c r="C68" s="34"/>
      <c r="E68" s="53"/>
      <c r="F68" s="33"/>
      <c r="G68" s="53"/>
      <c r="I68" s="117"/>
    </row>
    <row r="69" spans="1:9" x14ac:dyDescent="0.25">
      <c r="A69" s="17" t="s">
        <v>43</v>
      </c>
      <c r="D69" s="18" t="s">
        <v>44</v>
      </c>
      <c r="E69" s="19"/>
      <c r="G69" s="19" t="s">
        <v>100</v>
      </c>
      <c r="H69" s="20"/>
    </row>
    <row r="70" spans="1:9" x14ac:dyDescent="0.25">
      <c r="A70" s="17"/>
      <c r="H70" s="20"/>
    </row>
    <row r="71" spans="1:9" x14ac:dyDescent="0.25">
      <c r="D71" s="21" t="s">
        <v>45</v>
      </c>
    </row>
    <row r="72" spans="1:9" x14ac:dyDescent="0.25">
      <c r="C72" s="88">
        <v>2016</v>
      </c>
      <c r="D72" s="91">
        <v>2016</v>
      </c>
      <c r="E72" s="227">
        <v>2017</v>
      </c>
      <c r="F72" s="88">
        <v>2017</v>
      </c>
      <c r="G72" s="90">
        <v>2018</v>
      </c>
      <c r="H72" s="93"/>
      <c r="I72" s="93" t="s">
        <v>46</v>
      </c>
    </row>
    <row r="73" spans="1:9" x14ac:dyDescent="0.25">
      <c r="C73" s="21" t="s">
        <v>47</v>
      </c>
      <c r="D73" s="91" t="s">
        <v>48</v>
      </c>
      <c r="E73" s="124" t="s">
        <v>47</v>
      </c>
      <c r="F73" s="94" t="s">
        <v>415</v>
      </c>
      <c r="G73" s="95" t="s">
        <v>414</v>
      </c>
      <c r="H73" s="93"/>
      <c r="I73" s="124" t="s">
        <v>180</v>
      </c>
    </row>
    <row r="74" spans="1:9" x14ac:dyDescent="0.25">
      <c r="A74" s="27" t="s">
        <v>219</v>
      </c>
      <c r="G74" s="28"/>
    </row>
    <row r="75" spans="1:9" x14ac:dyDescent="0.25">
      <c r="C75" s="20"/>
      <c r="E75" s="20"/>
      <c r="F75" s="20"/>
      <c r="G75" s="140"/>
    </row>
    <row r="76" spans="1:9" x14ac:dyDescent="0.25">
      <c r="A76" s="29" t="s">
        <v>94</v>
      </c>
      <c r="G76" s="28"/>
    </row>
    <row r="77" spans="1:9" x14ac:dyDescent="0.25">
      <c r="A77" s="27" t="s">
        <v>95</v>
      </c>
      <c r="C77" s="34">
        <v>500</v>
      </c>
      <c r="D77" s="214">
        <v>1729</v>
      </c>
      <c r="E77" s="53">
        <v>600</v>
      </c>
      <c r="F77" s="34">
        <v>323</v>
      </c>
      <c r="G77" s="41">
        <v>1200</v>
      </c>
    </row>
    <row r="78" spans="1:9" x14ac:dyDescent="0.25">
      <c r="A78" s="27" t="s">
        <v>171</v>
      </c>
      <c r="C78" s="30">
        <v>12000</v>
      </c>
      <c r="D78" s="214">
        <v>13793</v>
      </c>
      <c r="E78" s="120">
        <v>14000</v>
      </c>
      <c r="F78" s="36">
        <v>10025</v>
      </c>
      <c r="G78" s="32">
        <v>14000</v>
      </c>
    </row>
    <row r="79" spans="1:9" x14ac:dyDescent="0.25">
      <c r="A79" s="27" t="s">
        <v>97</v>
      </c>
      <c r="C79" s="34">
        <v>900</v>
      </c>
      <c r="D79" s="214">
        <v>290.37</v>
      </c>
      <c r="E79" s="53">
        <v>850</v>
      </c>
      <c r="F79" s="34">
        <v>144.81</v>
      </c>
      <c r="G79" s="42">
        <v>750</v>
      </c>
    </row>
    <row r="80" spans="1:9" x14ac:dyDescent="0.25">
      <c r="A80" s="27" t="s">
        <v>98</v>
      </c>
      <c r="C80" s="36">
        <v>1000</v>
      </c>
      <c r="D80" s="214">
        <v>526.79</v>
      </c>
      <c r="E80" s="119">
        <v>1000</v>
      </c>
      <c r="F80" s="33">
        <v>286.68</v>
      </c>
      <c r="G80" s="42">
        <v>900</v>
      </c>
    </row>
    <row r="81" spans="1:9" x14ac:dyDescent="0.25">
      <c r="B81" s="51" t="s">
        <v>99</v>
      </c>
      <c r="C81" s="55">
        <f t="shared" ref="C81" si="10">SUM(C77:C80)</f>
        <v>14400</v>
      </c>
      <c r="D81" s="38">
        <f t="shared" ref="D81:F81" si="11">SUM(D77:D80)</f>
        <v>16339.16</v>
      </c>
      <c r="E81" s="55">
        <f>SUM(E77:E80)</f>
        <v>16450</v>
      </c>
      <c r="F81" s="55">
        <f t="shared" si="11"/>
        <v>10779.49</v>
      </c>
      <c r="G81" s="55">
        <f>SUM(G77:G80)</f>
        <v>16850</v>
      </c>
      <c r="I81" s="281">
        <f>SUM((G81-E81)/E81)</f>
        <v>2.4316109422492401E-2</v>
      </c>
    </row>
    <row r="82" spans="1:9" x14ac:dyDescent="0.25">
      <c r="C82" s="20"/>
      <c r="D82" s="31"/>
      <c r="E82" s="135"/>
      <c r="F82" s="20"/>
      <c r="G82" s="140"/>
      <c r="I82" s="138"/>
    </row>
    <row r="83" spans="1:9" x14ac:dyDescent="0.25">
      <c r="A83" s="29" t="s">
        <v>102</v>
      </c>
      <c r="D83" s="31"/>
      <c r="E83" s="56"/>
      <c r="G83" s="28"/>
      <c r="I83" s="138"/>
    </row>
    <row r="84" spans="1:9" x14ac:dyDescent="0.25">
      <c r="A84" s="27" t="s">
        <v>103</v>
      </c>
      <c r="C84" s="36">
        <v>5000</v>
      </c>
      <c r="D84" s="214">
        <v>310</v>
      </c>
      <c r="E84" s="119">
        <v>4000</v>
      </c>
      <c r="F84" s="50">
        <v>0</v>
      </c>
      <c r="G84" s="41">
        <v>3000</v>
      </c>
      <c r="I84" s="138"/>
    </row>
    <row r="85" spans="1:9" x14ac:dyDescent="0.25">
      <c r="A85" s="27" t="s">
        <v>104</v>
      </c>
      <c r="C85" s="34">
        <v>600</v>
      </c>
      <c r="D85" s="214">
        <v>0</v>
      </c>
      <c r="E85" s="53">
        <v>600</v>
      </c>
      <c r="F85" s="33">
        <v>0</v>
      </c>
      <c r="G85" s="42">
        <v>500</v>
      </c>
      <c r="I85" s="138"/>
    </row>
    <row r="86" spans="1:9" x14ac:dyDescent="0.25">
      <c r="B86" s="51" t="s">
        <v>225</v>
      </c>
      <c r="C86" s="44">
        <f t="shared" ref="C86" si="12">SUM(C84:C85)</f>
        <v>5600</v>
      </c>
      <c r="D86" s="38">
        <f t="shared" ref="D86:F86" si="13">SUM(D84:D85)</f>
        <v>310</v>
      </c>
      <c r="E86" s="44">
        <f>SUM(E84:E85)</f>
        <v>4600</v>
      </c>
      <c r="F86" s="44">
        <f t="shared" si="13"/>
        <v>0</v>
      </c>
      <c r="G86" s="44">
        <f>SUM(G84:G85)</f>
        <v>3500</v>
      </c>
      <c r="I86" s="282">
        <f>SUM((G86-E86)/E86)</f>
        <v>-0.2391304347826087</v>
      </c>
    </row>
    <row r="87" spans="1:9" x14ac:dyDescent="0.25">
      <c r="B87" s="27"/>
      <c r="C87" s="36"/>
      <c r="D87" s="31"/>
      <c r="E87" s="119"/>
      <c r="F87" s="50"/>
      <c r="G87" s="119"/>
      <c r="I87" s="138"/>
    </row>
    <row r="88" spans="1:9" x14ac:dyDescent="0.25">
      <c r="A88" s="218" t="s">
        <v>106</v>
      </c>
      <c r="B88" s="218" t="s">
        <v>107</v>
      </c>
      <c r="C88" s="220">
        <f>SUM(C45,C52,C57,C62,C67,C81,C86)</f>
        <v>68050</v>
      </c>
      <c r="D88" s="223">
        <f>SUM(D45,D52,D57,D62,D67,D81,D86)</f>
        <v>57546.729999999996</v>
      </c>
      <c r="E88" s="220">
        <f>SUM(E45,E52,E57,E62,E67,E81,E86)</f>
        <v>61650</v>
      </c>
      <c r="F88" s="220">
        <f>SUM(F45,F52,F57,F62,F67,F81,F86)</f>
        <v>17342.73</v>
      </c>
      <c r="G88" s="220">
        <f>SUM(G45,G52,G57,G62,G67,G81,G86)</f>
        <v>60500</v>
      </c>
      <c r="H88" s="219"/>
      <c r="I88" s="283">
        <f>SUM((G88-E88)/E88)</f>
        <v>-1.8653690186536901E-2</v>
      </c>
    </row>
    <row r="89" spans="1:9" x14ac:dyDescent="0.25">
      <c r="B89" s="27"/>
      <c r="C89" s="48"/>
      <c r="D89" s="31"/>
      <c r="E89" s="108"/>
      <c r="F89" s="48"/>
      <c r="G89" s="108"/>
      <c r="I89" s="138"/>
    </row>
    <row r="90" spans="1:9" x14ac:dyDescent="0.25">
      <c r="A90" s="27" t="s">
        <v>226</v>
      </c>
      <c r="D90" s="31"/>
      <c r="E90" s="56"/>
      <c r="G90" s="56"/>
      <c r="I90" s="138"/>
    </row>
    <row r="91" spans="1:9" x14ac:dyDescent="0.25">
      <c r="A91" s="27"/>
      <c r="D91" s="31"/>
      <c r="E91" s="56"/>
      <c r="G91" s="56"/>
      <c r="I91" s="138"/>
    </row>
    <row r="92" spans="1:9" x14ac:dyDescent="0.25">
      <c r="A92" s="29" t="s">
        <v>109</v>
      </c>
      <c r="D92" s="31"/>
      <c r="E92" s="56"/>
      <c r="G92" s="56"/>
      <c r="I92" s="138"/>
    </row>
    <row r="93" spans="1:9" x14ac:dyDescent="0.25">
      <c r="A93" s="27" t="s">
        <v>110</v>
      </c>
      <c r="C93" s="36">
        <v>1200</v>
      </c>
      <c r="D93" s="31">
        <v>1027.8900000000001</v>
      </c>
      <c r="E93" s="119">
        <v>1200</v>
      </c>
      <c r="F93" s="34">
        <v>188.77</v>
      </c>
      <c r="G93" s="41">
        <v>1000</v>
      </c>
      <c r="I93" s="138"/>
    </row>
    <row r="94" spans="1:9" x14ac:dyDescent="0.25">
      <c r="B94" s="51" t="s">
        <v>109</v>
      </c>
      <c r="C94" s="44">
        <f t="shared" ref="C94" si="14">SUM(C93)</f>
        <v>1200</v>
      </c>
      <c r="D94" s="38">
        <f t="shared" ref="D94:F94" si="15">SUM(D93)</f>
        <v>1027.8900000000001</v>
      </c>
      <c r="E94" s="44">
        <f>SUM(E93)</f>
        <v>1200</v>
      </c>
      <c r="F94" s="44">
        <f t="shared" si="15"/>
        <v>188.77</v>
      </c>
      <c r="G94" s="44">
        <f>SUM(G93)</f>
        <v>1000</v>
      </c>
      <c r="I94" s="282">
        <f>SUM((G94-E94)/E94)</f>
        <v>-0.16666666666666666</v>
      </c>
    </row>
    <row r="95" spans="1:9" x14ac:dyDescent="0.25">
      <c r="B95" s="27"/>
      <c r="D95" s="31"/>
      <c r="E95" s="56"/>
      <c r="G95" s="56"/>
      <c r="I95" s="138"/>
    </row>
    <row r="96" spans="1:9" x14ac:dyDescent="0.25">
      <c r="A96" s="29" t="s">
        <v>112</v>
      </c>
      <c r="D96" s="31"/>
      <c r="E96" s="56"/>
      <c r="G96" s="56"/>
      <c r="I96" s="138"/>
    </row>
    <row r="97" spans="1:9" x14ac:dyDescent="0.25">
      <c r="A97" s="27" t="s">
        <v>114</v>
      </c>
      <c r="C97" s="36">
        <v>2000</v>
      </c>
      <c r="D97" s="214">
        <v>2670.77</v>
      </c>
      <c r="E97" s="119">
        <v>3100</v>
      </c>
      <c r="F97" s="36">
        <v>1920.98</v>
      </c>
      <c r="G97" s="41">
        <v>3600</v>
      </c>
      <c r="I97" s="138"/>
    </row>
    <row r="98" spans="1:9" x14ac:dyDescent="0.25">
      <c r="A98" s="27" t="s">
        <v>116</v>
      </c>
      <c r="C98" s="36">
        <v>1000</v>
      </c>
      <c r="D98" s="214">
        <v>324.88</v>
      </c>
      <c r="E98" s="139">
        <v>0</v>
      </c>
      <c r="F98" s="34">
        <v>0</v>
      </c>
      <c r="G98" s="35">
        <v>0</v>
      </c>
      <c r="I98" s="138"/>
    </row>
    <row r="99" spans="1:9" x14ac:dyDescent="0.25">
      <c r="B99" s="51" t="s">
        <v>112</v>
      </c>
      <c r="C99" s="44">
        <f t="shared" ref="C99" si="16">SUM(C97:C98)</f>
        <v>3000</v>
      </c>
      <c r="D99" s="38">
        <f t="shared" ref="D99:F99" si="17">SUM(D97:D98)</f>
        <v>2995.65</v>
      </c>
      <c r="E99" s="44">
        <f>SUM(E97:E98)</f>
        <v>3100</v>
      </c>
      <c r="F99" s="44">
        <f t="shared" si="17"/>
        <v>1920.98</v>
      </c>
      <c r="G99" s="44">
        <f>SUM(G97:G98)</f>
        <v>3600</v>
      </c>
      <c r="I99" s="281">
        <f>SUM((G99-E99)/E99)</f>
        <v>0.16129032258064516</v>
      </c>
    </row>
    <row r="100" spans="1:9" x14ac:dyDescent="0.25">
      <c r="B100" s="27"/>
      <c r="C100" s="36"/>
      <c r="D100" s="36"/>
      <c r="E100" s="36"/>
      <c r="F100" s="36"/>
      <c r="G100" s="36"/>
      <c r="I100" s="117"/>
    </row>
    <row r="103" spans="1:9" x14ac:dyDescent="0.25">
      <c r="A103" s="17" t="s">
        <v>43</v>
      </c>
      <c r="D103" s="18" t="s">
        <v>44</v>
      </c>
      <c r="E103" s="117"/>
      <c r="G103" s="117" t="s">
        <v>126</v>
      </c>
      <c r="H103" s="20"/>
    </row>
    <row r="104" spans="1:9" x14ac:dyDescent="0.25">
      <c r="A104" s="17" t="s">
        <v>227</v>
      </c>
      <c r="H104" s="20"/>
    </row>
    <row r="105" spans="1:9" x14ac:dyDescent="0.25">
      <c r="D105" s="21" t="s">
        <v>45</v>
      </c>
    </row>
    <row r="106" spans="1:9" x14ac:dyDescent="0.25">
      <c r="C106" s="88">
        <v>2016</v>
      </c>
      <c r="D106" s="91">
        <v>2016</v>
      </c>
      <c r="E106" s="227">
        <v>2017</v>
      </c>
      <c r="F106" s="88">
        <v>2017</v>
      </c>
      <c r="G106" s="90">
        <v>2018</v>
      </c>
      <c r="I106" s="40" t="s">
        <v>46</v>
      </c>
    </row>
    <row r="107" spans="1:9" x14ac:dyDescent="0.25">
      <c r="C107" s="21" t="s">
        <v>47</v>
      </c>
      <c r="D107" s="91" t="s">
        <v>48</v>
      </c>
      <c r="E107" s="124" t="s">
        <v>47</v>
      </c>
      <c r="F107" s="94" t="s">
        <v>415</v>
      </c>
      <c r="G107" s="95" t="s">
        <v>414</v>
      </c>
      <c r="I107" s="134" t="s">
        <v>180</v>
      </c>
    </row>
    <row r="108" spans="1:9" x14ac:dyDescent="0.25">
      <c r="A108" s="27" t="s">
        <v>226</v>
      </c>
      <c r="E108" s="56"/>
      <c r="G108" s="28"/>
    </row>
    <row r="109" spans="1:9" x14ac:dyDescent="0.25">
      <c r="A109" s="29" t="s">
        <v>120</v>
      </c>
      <c r="E109" s="56"/>
      <c r="G109" s="28"/>
    </row>
    <row r="110" spans="1:9" x14ac:dyDescent="0.25">
      <c r="A110" s="27" t="s">
        <v>121</v>
      </c>
      <c r="C110" s="34">
        <v>500</v>
      </c>
      <c r="D110" s="248">
        <v>80.92</v>
      </c>
      <c r="E110" s="53">
        <v>500</v>
      </c>
      <c r="F110" s="33">
        <v>161.84</v>
      </c>
      <c r="G110" s="42">
        <v>500</v>
      </c>
    </row>
    <row r="111" spans="1:9" x14ac:dyDescent="0.25">
      <c r="A111" s="27" t="s">
        <v>175</v>
      </c>
      <c r="C111" s="36">
        <v>2000</v>
      </c>
      <c r="D111" s="214">
        <v>3713</v>
      </c>
      <c r="E111" s="119">
        <v>2200</v>
      </c>
      <c r="F111" s="36">
        <v>1398</v>
      </c>
      <c r="G111" s="41">
        <v>2500</v>
      </c>
    </row>
    <row r="112" spans="1:9" x14ac:dyDescent="0.25">
      <c r="B112" s="51" t="s">
        <v>228</v>
      </c>
      <c r="C112" s="44">
        <f t="shared" ref="C112" si="18">SUM(C110:C111)</f>
        <v>2500</v>
      </c>
      <c r="D112" s="44">
        <f t="shared" ref="D112:F112" si="19">SUM(D110:D111)</f>
        <v>3793.92</v>
      </c>
      <c r="E112" s="44">
        <f>SUM(E110:E111)</f>
        <v>2700</v>
      </c>
      <c r="F112" s="44">
        <f t="shared" si="19"/>
        <v>1559.84</v>
      </c>
      <c r="G112" s="44">
        <f>SUM(G110:G111)</f>
        <v>3000</v>
      </c>
      <c r="I112" s="281">
        <f>SUM((G112-E112)/E112)</f>
        <v>0.1111111111111111</v>
      </c>
    </row>
    <row r="113" spans="1:9" x14ac:dyDescent="0.25">
      <c r="B113" s="27"/>
      <c r="D113" s="99"/>
      <c r="E113" s="56"/>
      <c r="F113" s="56"/>
      <c r="G113" s="56"/>
      <c r="I113" s="138"/>
    </row>
    <row r="114" spans="1:9" x14ac:dyDescent="0.25">
      <c r="A114" s="218" t="s">
        <v>426</v>
      </c>
      <c r="B114" s="218"/>
      <c r="C114" s="222">
        <f>SUM(C94,C99,C112)</f>
        <v>6700</v>
      </c>
      <c r="D114" s="222">
        <f>SUM(D94,D99,D112)</f>
        <v>7817.46</v>
      </c>
      <c r="E114" s="222">
        <f>SUM(E94,E99,E112)</f>
        <v>7000</v>
      </c>
      <c r="F114" s="222">
        <f>SUM(F94,F99,F112)</f>
        <v>3669.59</v>
      </c>
      <c r="G114" s="222">
        <f>SUM(G94,G99,G112)</f>
        <v>7600</v>
      </c>
      <c r="H114" s="74"/>
      <c r="I114" s="284">
        <f>SUM((G114-E114)/E114)</f>
        <v>8.5714285714285715E-2</v>
      </c>
    </row>
    <row r="115" spans="1:9" x14ac:dyDescent="0.25">
      <c r="A115" s="46"/>
      <c r="B115" s="29"/>
      <c r="C115" s="65"/>
      <c r="D115" s="99"/>
      <c r="E115" s="142"/>
      <c r="F115" s="65"/>
      <c r="G115" s="142"/>
      <c r="I115" s="141"/>
    </row>
    <row r="116" spans="1:9" x14ac:dyDescent="0.25">
      <c r="A116" s="27" t="s">
        <v>229</v>
      </c>
      <c r="D116" s="99"/>
      <c r="E116" s="56"/>
      <c r="G116" s="56"/>
      <c r="I116" s="138"/>
    </row>
    <row r="117" spans="1:9" x14ac:dyDescent="0.25">
      <c r="A117" s="27"/>
      <c r="D117" s="99"/>
      <c r="E117" s="56"/>
      <c r="G117" s="56"/>
      <c r="I117" s="138"/>
    </row>
    <row r="118" spans="1:9" x14ac:dyDescent="0.25">
      <c r="A118" s="27" t="s">
        <v>128</v>
      </c>
      <c r="D118" s="99"/>
      <c r="E118" s="56"/>
      <c r="G118" s="56"/>
      <c r="I118" s="138"/>
    </row>
    <row r="119" spans="1:9" x14ac:dyDescent="0.25">
      <c r="A119" s="27" t="s">
        <v>178</v>
      </c>
      <c r="C119" s="36">
        <v>1500</v>
      </c>
      <c r="D119" s="251">
        <v>0</v>
      </c>
      <c r="E119" s="119">
        <v>1500</v>
      </c>
      <c r="F119" s="33">
        <v>0</v>
      </c>
      <c r="G119" s="41">
        <v>1500</v>
      </c>
      <c r="I119" s="281">
        <f>SUM((G119-E119)/E119)</f>
        <v>0</v>
      </c>
    </row>
    <row r="120" spans="1:9" x14ac:dyDescent="0.25">
      <c r="A120" s="27" t="s">
        <v>131</v>
      </c>
      <c r="C120" s="34">
        <v>750</v>
      </c>
      <c r="D120" s="248">
        <v>306.35000000000002</v>
      </c>
      <c r="E120" s="53">
        <v>750</v>
      </c>
      <c r="F120" s="34">
        <v>803</v>
      </c>
      <c r="G120" s="42">
        <v>750</v>
      </c>
      <c r="I120" s="138"/>
    </row>
    <row r="121" spans="1:9" x14ac:dyDescent="0.25">
      <c r="A121" s="27"/>
      <c r="C121" s="34"/>
      <c r="D121" s="99"/>
      <c r="E121" s="53"/>
      <c r="F121" s="34"/>
      <c r="G121" s="53"/>
      <c r="I121" s="138"/>
    </row>
    <row r="122" spans="1:9" x14ac:dyDescent="0.25">
      <c r="A122" s="218" t="s">
        <v>132</v>
      </c>
      <c r="B122" s="218" t="s">
        <v>230</v>
      </c>
      <c r="C122" s="222">
        <f>SUM(C119:C121)</f>
        <v>2250</v>
      </c>
      <c r="D122" s="222">
        <f>SUM(D119:D121)</f>
        <v>306.35000000000002</v>
      </c>
      <c r="E122" s="222">
        <f>SUM(E119:E121)</f>
        <v>2250</v>
      </c>
      <c r="F122" s="222">
        <f>SUM(F119:F121)</f>
        <v>803</v>
      </c>
      <c r="G122" s="222">
        <f>SUM(G119:G121)</f>
        <v>2250</v>
      </c>
      <c r="H122" s="74"/>
      <c r="I122" s="284">
        <f>SUM((G122-E122)/E122)</f>
        <v>0</v>
      </c>
    </row>
    <row r="123" spans="1:9" x14ac:dyDescent="0.25">
      <c r="A123" s="27"/>
      <c r="B123" s="143"/>
      <c r="E123" s="56"/>
      <c r="G123" s="56"/>
      <c r="I123" s="138"/>
    </row>
    <row r="124" spans="1:9" x14ac:dyDescent="0.25">
      <c r="A124" s="27"/>
      <c r="B124" s="121" t="s">
        <v>134</v>
      </c>
      <c r="C124" s="132">
        <f>SUM(C33,C88,C114,C122)</f>
        <v>439070</v>
      </c>
      <c r="D124" s="132">
        <f>SUM(D33,D88,D114,D122)</f>
        <v>387730.72</v>
      </c>
      <c r="E124" s="132">
        <f>SUM(E33,E88,E114,E122)</f>
        <v>501456</v>
      </c>
      <c r="F124" s="132">
        <f>SUM(F33,F88,F114,F122)</f>
        <v>212670.95</v>
      </c>
      <c r="G124" s="132">
        <f>SUM(G33,G88,G114,G122)</f>
        <v>485980</v>
      </c>
      <c r="H124" s="81"/>
      <c r="I124" s="285">
        <f>SUM((G124-E124)/E124)</f>
        <v>-3.0862129478957275E-2</v>
      </c>
    </row>
    <row r="127" spans="1:9" x14ac:dyDescent="0.25">
      <c r="A127" s="40" t="s">
        <v>231</v>
      </c>
    </row>
    <row r="129" spans="1:9" x14ac:dyDescent="0.25">
      <c r="A129" s="75" t="s">
        <v>72</v>
      </c>
      <c r="B129" s="75" t="s">
        <v>135</v>
      </c>
      <c r="C129" s="215">
        <f>G33</f>
        <v>415630</v>
      </c>
      <c r="D129" s="74"/>
      <c r="E129" s="74"/>
      <c r="F129" s="74"/>
      <c r="G129" s="74"/>
      <c r="H129" s="74"/>
      <c r="I129" s="74"/>
    </row>
    <row r="130" spans="1:9" x14ac:dyDescent="0.25">
      <c r="A130" s="75" t="s">
        <v>106</v>
      </c>
      <c r="B130" s="75" t="s">
        <v>136</v>
      </c>
      <c r="C130" s="215">
        <f>G88</f>
        <v>60500</v>
      </c>
      <c r="D130" s="74"/>
      <c r="E130" s="74"/>
      <c r="F130" s="74"/>
      <c r="G130" s="74"/>
      <c r="H130" s="74"/>
      <c r="I130" s="74"/>
    </row>
    <row r="131" spans="1:9" x14ac:dyDescent="0.25">
      <c r="A131" s="75" t="s">
        <v>124</v>
      </c>
      <c r="B131" s="75" t="s">
        <v>137</v>
      </c>
      <c r="C131" s="217">
        <f>G114</f>
        <v>7600</v>
      </c>
      <c r="D131" s="74"/>
      <c r="E131" s="74"/>
      <c r="F131" s="74"/>
      <c r="G131" s="74"/>
      <c r="H131" s="74"/>
      <c r="I131" s="74"/>
    </row>
    <row r="132" spans="1:9" x14ac:dyDescent="0.25">
      <c r="A132" s="75" t="s">
        <v>132</v>
      </c>
      <c r="B132" s="75" t="s">
        <v>138</v>
      </c>
      <c r="C132" s="217">
        <f>G122</f>
        <v>2250</v>
      </c>
      <c r="D132" s="74"/>
      <c r="E132" s="74"/>
      <c r="F132" s="74"/>
      <c r="G132" s="74"/>
      <c r="H132" s="74"/>
      <c r="I132" s="74"/>
    </row>
    <row r="133" spans="1:9" x14ac:dyDescent="0.25">
      <c r="A133" s="75"/>
      <c r="B133" s="75"/>
      <c r="C133" s="74"/>
      <c r="D133" s="74"/>
      <c r="E133" s="74"/>
      <c r="F133" s="74"/>
      <c r="G133" s="74"/>
      <c r="H133" s="74"/>
      <c r="I133" s="74"/>
    </row>
    <row r="134" spans="1:9" x14ac:dyDescent="0.25">
      <c r="A134" s="74"/>
      <c r="B134" s="75" t="s">
        <v>139</v>
      </c>
      <c r="C134" s="215">
        <f>SUM(C129:C133)</f>
        <v>485980</v>
      </c>
      <c r="D134" s="74" t="s">
        <v>420</v>
      </c>
      <c r="E134" s="144"/>
      <c r="F134" s="74"/>
      <c r="G134" s="144">
        <f>SUM(G124-E124)</f>
        <v>-15476</v>
      </c>
      <c r="H134" s="74"/>
      <c r="I134" s="7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68" workbookViewId="0">
      <selection activeCell="I94" sqref="I94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 collapsed="1"/>
    <col min="6" max="6" width="13.140625" customWidth="1"/>
    <col min="7" max="7" width="12.7109375" customWidth="1" collapsed="1"/>
    <col min="8" max="8" width="3" customWidth="1"/>
    <col min="9" max="9" width="10.7109375" customWidth="1" collapsed="1"/>
  </cols>
  <sheetData>
    <row r="1" spans="1:9" x14ac:dyDescent="0.25">
      <c r="A1" s="145" t="s">
        <v>43</v>
      </c>
      <c r="D1" s="146" t="s">
        <v>44</v>
      </c>
      <c r="I1" s="147"/>
    </row>
    <row r="2" spans="1:9" x14ac:dyDescent="0.25">
      <c r="A2" s="258">
        <f ca="1">TODAY()</f>
        <v>43955</v>
      </c>
      <c r="I2" s="20" t="s">
        <v>232</v>
      </c>
    </row>
    <row r="3" spans="1:9" x14ac:dyDescent="0.25">
      <c r="D3" s="148" t="s">
        <v>45</v>
      </c>
    </row>
    <row r="4" spans="1:9" x14ac:dyDescent="0.25">
      <c r="C4" s="88">
        <v>2016</v>
      </c>
      <c r="D4" s="91">
        <v>2016</v>
      </c>
      <c r="E4" s="227">
        <v>2017</v>
      </c>
      <c r="F4" s="88">
        <v>2017</v>
      </c>
      <c r="G4" s="90">
        <v>2018</v>
      </c>
      <c r="H4" s="88"/>
      <c r="I4" s="93" t="s">
        <v>46</v>
      </c>
    </row>
    <row r="5" spans="1:9" x14ac:dyDescent="0.25">
      <c r="C5" s="21" t="s">
        <v>47</v>
      </c>
      <c r="D5" s="91" t="s">
        <v>48</v>
      </c>
      <c r="E5" s="124" t="s">
        <v>47</v>
      </c>
      <c r="F5" s="94" t="s">
        <v>415</v>
      </c>
      <c r="G5" s="95" t="s">
        <v>414</v>
      </c>
      <c r="H5" s="21"/>
      <c r="I5" s="124" t="s">
        <v>180</v>
      </c>
    </row>
    <row r="6" spans="1:9" x14ac:dyDescent="0.25">
      <c r="A6" s="149" t="s">
        <v>233</v>
      </c>
      <c r="E6" s="56"/>
      <c r="G6" s="28"/>
    </row>
    <row r="7" spans="1:9" x14ac:dyDescent="0.25">
      <c r="A7" s="29" t="s">
        <v>52</v>
      </c>
      <c r="E7" s="56"/>
      <c r="G7" s="28"/>
    </row>
    <row r="8" spans="1:9" x14ac:dyDescent="0.25">
      <c r="A8" s="149" t="s">
        <v>213</v>
      </c>
      <c r="C8" s="150">
        <v>10934</v>
      </c>
      <c r="D8" s="257">
        <v>10878.4</v>
      </c>
      <c r="E8" s="252">
        <v>11102</v>
      </c>
      <c r="F8" s="150">
        <v>6402</v>
      </c>
      <c r="G8" s="32">
        <v>11050</v>
      </c>
      <c r="H8" s="152"/>
    </row>
    <row r="9" spans="1:9" x14ac:dyDescent="0.25">
      <c r="A9" s="149" t="s">
        <v>54</v>
      </c>
      <c r="C9" s="150">
        <v>47034</v>
      </c>
      <c r="D9" s="257">
        <v>40417.440000000002</v>
      </c>
      <c r="E9" s="252">
        <v>54371</v>
      </c>
      <c r="F9" s="150">
        <v>28153.15</v>
      </c>
      <c r="G9" s="32">
        <v>56201</v>
      </c>
      <c r="H9" s="152"/>
    </row>
    <row r="10" spans="1:9" x14ac:dyDescent="0.25">
      <c r="A10" s="27" t="s">
        <v>429</v>
      </c>
      <c r="C10" s="150">
        <v>0</v>
      </c>
      <c r="D10" s="257">
        <v>0</v>
      </c>
      <c r="E10" s="252">
        <v>0</v>
      </c>
      <c r="F10" s="150">
        <v>0</v>
      </c>
      <c r="G10" s="32">
        <v>42928</v>
      </c>
      <c r="H10" s="152"/>
    </row>
    <row r="11" spans="1:9" x14ac:dyDescent="0.25">
      <c r="A11" s="309" t="s">
        <v>430</v>
      </c>
      <c r="B11" s="102"/>
      <c r="C11" s="150"/>
      <c r="D11" s="257"/>
      <c r="E11" s="252"/>
      <c r="F11" s="150"/>
      <c r="G11" s="32"/>
      <c r="H11" s="152"/>
    </row>
    <row r="12" spans="1:9" x14ac:dyDescent="0.25">
      <c r="A12" s="149" t="s">
        <v>56</v>
      </c>
      <c r="C12" s="150">
        <v>0</v>
      </c>
      <c r="D12" s="214">
        <v>204.96</v>
      </c>
      <c r="E12" s="171">
        <v>0</v>
      </c>
      <c r="F12" s="150">
        <v>0</v>
      </c>
      <c r="G12" s="153">
        <v>0</v>
      </c>
      <c r="H12" s="154"/>
    </row>
    <row r="13" spans="1:9" x14ac:dyDescent="0.25">
      <c r="A13" s="149" t="s">
        <v>57</v>
      </c>
      <c r="C13" s="150">
        <v>2519</v>
      </c>
      <c r="D13" s="214">
        <v>2254.56</v>
      </c>
      <c r="E13" s="171">
        <v>0</v>
      </c>
      <c r="F13" s="150">
        <v>0</v>
      </c>
      <c r="G13" s="153">
        <v>0</v>
      </c>
      <c r="H13" s="154"/>
    </row>
    <row r="14" spans="1:9" x14ac:dyDescent="0.25">
      <c r="A14" s="149" t="s">
        <v>58</v>
      </c>
      <c r="C14" s="150">
        <v>1763</v>
      </c>
      <c r="D14" s="214">
        <v>204.96</v>
      </c>
      <c r="E14" s="171">
        <v>0</v>
      </c>
      <c r="F14" s="150">
        <v>0</v>
      </c>
      <c r="G14" s="153">
        <v>0</v>
      </c>
      <c r="H14" s="154"/>
    </row>
    <row r="15" spans="1:9" x14ac:dyDescent="0.25">
      <c r="A15" s="149" t="s">
        <v>59</v>
      </c>
      <c r="C15" s="150">
        <v>2918</v>
      </c>
      <c r="D15" s="214">
        <v>1639.68</v>
      </c>
      <c r="E15" s="171">
        <v>0</v>
      </c>
      <c r="F15" s="150">
        <v>0</v>
      </c>
      <c r="G15" s="153">
        <v>0</v>
      </c>
      <c r="H15" s="154"/>
    </row>
    <row r="16" spans="1:9" x14ac:dyDescent="0.25">
      <c r="A16" s="149" t="s">
        <v>60</v>
      </c>
      <c r="C16" s="150">
        <v>105</v>
      </c>
      <c r="D16" s="214">
        <v>0</v>
      </c>
      <c r="E16" s="171">
        <v>0</v>
      </c>
      <c r="F16" s="150">
        <v>0</v>
      </c>
      <c r="G16" s="153">
        <v>0</v>
      </c>
      <c r="H16" s="154"/>
    </row>
    <row r="17" spans="1:9" x14ac:dyDescent="0.25">
      <c r="A17" s="149"/>
      <c r="B17" s="155" t="s">
        <v>52</v>
      </c>
      <c r="C17" s="156">
        <f>SUM(C8:C16)</f>
        <v>65273</v>
      </c>
      <c r="D17" s="44">
        <f>SUM(D8:D16)</f>
        <v>55600</v>
      </c>
      <c r="E17" s="156">
        <f>SUM(E8:E16)</f>
        <v>65473</v>
      </c>
      <c r="F17" s="156">
        <f>SUM(F8:F16)</f>
        <v>34555.15</v>
      </c>
      <c r="G17" s="156">
        <f>SUM(G8:G16)</f>
        <v>110179</v>
      </c>
      <c r="H17" s="157"/>
      <c r="I17" s="281">
        <f>SUM(G17-E17)/E17</f>
        <v>0.68281581720709295</v>
      </c>
    </row>
    <row r="18" spans="1:9" x14ac:dyDescent="0.25">
      <c r="A18" s="29" t="s">
        <v>62</v>
      </c>
      <c r="C18" s="54"/>
      <c r="D18" s="31"/>
      <c r="E18" s="56"/>
      <c r="F18" s="54"/>
      <c r="G18" s="28"/>
      <c r="I18" s="138"/>
    </row>
    <row r="19" spans="1:9" x14ac:dyDescent="0.25">
      <c r="A19" s="149" t="s">
        <v>63</v>
      </c>
      <c r="C19" s="150">
        <v>1470</v>
      </c>
      <c r="D19" s="214">
        <v>1093.32</v>
      </c>
      <c r="E19" s="167">
        <v>1100</v>
      </c>
      <c r="F19" s="150">
        <v>508.26</v>
      </c>
      <c r="G19" s="41">
        <v>1680</v>
      </c>
      <c r="H19" s="157"/>
      <c r="I19" s="138"/>
    </row>
    <row r="20" spans="1:9" x14ac:dyDescent="0.25">
      <c r="A20" s="149" t="s">
        <v>64</v>
      </c>
      <c r="C20" s="150">
        <v>24353</v>
      </c>
      <c r="D20" s="214">
        <v>18991.07</v>
      </c>
      <c r="E20" s="252">
        <v>17865</v>
      </c>
      <c r="F20" s="150">
        <v>10053.43</v>
      </c>
      <c r="G20" s="32">
        <v>27880</v>
      </c>
      <c r="H20" s="152"/>
      <c r="I20" s="138"/>
    </row>
    <row r="21" spans="1:9" x14ac:dyDescent="0.25">
      <c r="A21" s="27" t="s">
        <v>65</v>
      </c>
      <c r="C21" s="150">
        <v>500</v>
      </c>
      <c r="D21" s="214">
        <v>729.46</v>
      </c>
      <c r="E21" s="253">
        <v>500</v>
      </c>
      <c r="F21" s="150">
        <v>790.61</v>
      </c>
      <c r="G21" s="42">
        <v>500</v>
      </c>
      <c r="H21" s="161"/>
      <c r="I21" s="138"/>
    </row>
    <row r="22" spans="1:9" x14ac:dyDescent="0.25">
      <c r="A22" s="27" t="s">
        <v>66</v>
      </c>
      <c r="C22" s="150">
        <v>100</v>
      </c>
      <c r="D22" s="214">
        <v>0</v>
      </c>
      <c r="E22" s="253">
        <v>100</v>
      </c>
      <c r="F22" s="150">
        <v>0</v>
      </c>
      <c r="G22" s="42">
        <v>100</v>
      </c>
      <c r="H22" s="161"/>
      <c r="I22" s="138"/>
    </row>
    <row r="23" spans="1:9" x14ac:dyDescent="0.25">
      <c r="A23" s="27" t="s">
        <v>67</v>
      </c>
      <c r="C23" s="150">
        <v>609</v>
      </c>
      <c r="D23" s="214">
        <v>2842.05</v>
      </c>
      <c r="E23" s="253">
        <v>550</v>
      </c>
      <c r="F23" s="150">
        <v>261.01</v>
      </c>
      <c r="G23" s="42">
        <v>1025</v>
      </c>
      <c r="H23" s="161"/>
      <c r="I23" s="138"/>
    </row>
    <row r="24" spans="1:9" x14ac:dyDescent="0.25">
      <c r="A24" s="149" t="s">
        <v>68</v>
      </c>
      <c r="C24" s="150">
        <v>711</v>
      </c>
      <c r="D24" s="214">
        <v>735.28</v>
      </c>
      <c r="E24" s="253">
        <v>780</v>
      </c>
      <c r="F24" s="150">
        <v>1406.52</v>
      </c>
      <c r="G24" s="41">
        <v>2935</v>
      </c>
      <c r="H24" s="161"/>
      <c r="I24" s="138"/>
    </row>
    <row r="25" spans="1:9" x14ac:dyDescent="0.25">
      <c r="A25" s="27" t="s">
        <v>436</v>
      </c>
      <c r="C25" s="150">
        <v>0</v>
      </c>
      <c r="D25" s="214">
        <v>0</v>
      </c>
      <c r="E25" s="253">
        <v>0</v>
      </c>
      <c r="F25" s="150">
        <v>0</v>
      </c>
      <c r="G25" s="41">
        <v>4365</v>
      </c>
      <c r="H25" s="161"/>
      <c r="I25" s="138"/>
    </row>
    <row r="26" spans="1:9" x14ac:dyDescent="0.25">
      <c r="A26" s="149" t="s">
        <v>70</v>
      </c>
      <c r="C26" s="150">
        <v>5067</v>
      </c>
      <c r="D26" s="214">
        <v>4274.05</v>
      </c>
      <c r="E26" s="169">
        <v>5070</v>
      </c>
      <c r="F26" s="150">
        <v>2787.56</v>
      </c>
      <c r="G26" s="41">
        <v>8675</v>
      </c>
      <c r="H26" s="162"/>
      <c r="I26" s="138"/>
    </row>
    <row r="27" spans="1:9" x14ac:dyDescent="0.25">
      <c r="B27" s="51" t="s">
        <v>234</v>
      </c>
      <c r="C27" s="163">
        <f>SUM(C19:C26)</f>
        <v>32810</v>
      </c>
      <c r="D27" s="38">
        <f>SUM(D19:D26)</f>
        <v>28665.229999999996</v>
      </c>
      <c r="E27" s="164">
        <f>SUM(E19:E26)</f>
        <v>25965</v>
      </c>
      <c r="F27" s="163">
        <f>SUM(F19:F26)</f>
        <v>15807.390000000001</v>
      </c>
      <c r="G27" s="164">
        <f>SUM(G19:G26)</f>
        <v>47160</v>
      </c>
      <c r="H27" s="152"/>
      <c r="I27" s="281">
        <f t="shared" ref="I27:I28" si="0">SUM(G27-E27)/E27</f>
        <v>0.81629116117850953</v>
      </c>
    </row>
    <row r="28" spans="1:9" x14ac:dyDescent="0.25">
      <c r="A28" s="218" t="s">
        <v>72</v>
      </c>
      <c r="B28" s="218" t="s">
        <v>61</v>
      </c>
      <c r="C28" s="221">
        <f>SUM(C17+C27)</f>
        <v>98083</v>
      </c>
      <c r="D28" s="221">
        <f>SUM(D17+D27)</f>
        <v>84265.23</v>
      </c>
      <c r="E28" s="221">
        <f>SUM(E17+E27)</f>
        <v>91438</v>
      </c>
      <c r="F28" s="221">
        <f>SUM(F17+F27)</f>
        <v>50362.54</v>
      </c>
      <c r="G28" s="221">
        <f>SUM(G17+G27)</f>
        <v>157339</v>
      </c>
      <c r="H28" s="221"/>
      <c r="I28" s="284">
        <f t="shared" si="0"/>
        <v>0.72071786347032962</v>
      </c>
    </row>
    <row r="29" spans="1:9" x14ac:dyDescent="0.25">
      <c r="B29" s="29"/>
      <c r="C29" s="66"/>
      <c r="D29" s="31"/>
      <c r="E29" s="118"/>
      <c r="F29" s="66"/>
      <c r="G29" s="62"/>
      <c r="H29" s="61"/>
      <c r="I29" s="166"/>
    </row>
    <row r="30" spans="1:9" x14ac:dyDescent="0.25">
      <c r="A30" s="149" t="s">
        <v>235</v>
      </c>
      <c r="C30" s="54"/>
      <c r="D30" s="31"/>
      <c r="E30" s="56"/>
      <c r="F30" s="54"/>
      <c r="G30" s="28"/>
      <c r="I30" s="138"/>
    </row>
    <row r="31" spans="1:9" x14ac:dyDescent="0.25">
      <c r="A31" s="29" t="s">
        <v>160</v>
      </c>
      <c r="C31" s="54"/>
      <c r="D31" s="31"/>
      <c r="E31" s="56"/>
      <c r="F31" s="54"/>
      <c r="G31" s="28"/>
      <c r="I31" s="138"/>
    </row>
    <row r="32" spans="1:9" x14ac:dyDescent="0.25">
      <c r="A32" s="149" t="s">
        <v>220</v>
      </c>
      <c r="C32" s="150">
        <v>2000</v>
      </c>
      <c r="D32" s="214">
        <v>2245.11</v>
      </c>
      <c r="E32" s="167">
        <v>1000</v>
      </c>
      <c r="F32" s="150">
        <v>546.11</v>
      </c>
      <c r="G32" s="41">
        <v>1000</v>
      </c>
      <c r="H32" s="157"/>
      <c r="I32" s="138"/>
    </row>
    <row r="33" spans="1:9" x14ac:dyDescent="0.25">
      <c r="A33" s="149" t="s">
        <v>221</v>
      </c>
      <c r="C33" s="150">
        <v>8000</v>
      </c>
      <c r="D33" s="214">
        <v>7750</v>
      </c>
      <c r="E33" s="167">
        <v>8000</v>
      </c>
      <c r="F33" s="150">
        <v>0</v>
      </c>
      <c r="G33" s="41">
        <v>8000</v>
      </c>
      <c r="H33" s="157"/>
      <c r="I33" s="138"/>
    </row>
    <row r="34" spans="1:9" x14ac:dyDescent="0.25">
      <c r="B34" s="51" t="s">
        <v>160</v>
      </c>
      <c r="C34" s="163">
        <f t="shared" ref="C34" si="1">SUM(C32:C33)</f>
        <v>10000</v>
      </c>
      <c r="D34" s="38">
        <f t="shared" ref="D34:F34" si="2">SUM(D32:D33)</f>
        <v>9995.11</v>
      </c>
      <c r="E34" s="156">
        <f>SUM(E32:E33)</f>
        <v>9000</v>
      </c>
      <c r="F34" s="163">
        <f t="shared" si="2"/>
        <v>546.11</v>
      </c>
      <c r="G34" s="156">
        <f>SUM(G32:G33)</f>
        <v>9000</v>
      </c>
      <c r="H34" s="157"/>
      <c r="I34" s="281">
        <f t="shared" ref="I34" si="3">SUM(G34-E34)/E34</f>
        <v>0</v>
      </c>
    </row>
    <row r="35" spans="1:9" x14ac:dyDescent="0.25">
      <c r="A35" s="145" t="s">
        <v>43</v>
      </c>
      <c r="D35" s="146" t="s">
        <v>44</v>
      </c>
      <c r="F35" s="54"/>
      <c r="I35" s="147"/>
    </row>
    <row r="36" spans="1:9" x14ac:dyDescent="0.25">
      <c r="A36" s="145"/>
      <c r="I36" s="20" t="s">
        <v>236</v>
      </c>
    </row>
    <row r="37" spans="1:9" x14ac:dyDescent="0.25">
      <c r="D37" s="148" t="s">
        <v>45</v>
      </c>
    </row>
    <row r="38" spans="1:9" x14ac:dyDescent="0.25">
      <c r="C38" s="88">
        <v>2016</v>
      </c>
      <c r="D38" s="91">
        <v>2016</v>
      </c>
      <c r="E38" s="227">
        <v>2017</v>
      </c>
      <c r="F38" s="88">
        <v>2017</v>
      </c>
      <c r="G38" s="90">
        <v>2018</v>
      </c>
      <c r="H38" s="88"/>
      <c r="I38" s="93" t="s">
        <v>46</v>
      </c>
    </row>
    <row r="39" spans="1:9" x14ac:dyDescent="0.25">
      <c r="C39" s="21" t="s">
        <v>47</v>
      </c>
      <c r="D39" s="91" t="s">
        <v>48</v>
      </c>
      <c r="E39" s="124" t="s">
        <v>47</v>
      </c>
      <c r="F39" s="94" t="s">
        <v>415</v>
      </c>
      <c r="G39" s="95" t="s">
        <v>414</v>
      </c>
      <c r="H39" s="21"/>
      <c r="I39" s="124" t="s">
        <v>180</v>
      </c>
    </row>
    <row r="40" spans="1:9" x14ac:dyDescent="0.25">
      <c r="A40" s="149" t="s">
        <v>237</v>
      </c>
      <c r="E40" s="56"/>
      <c r="G40" s="28"/>
    </row>
    <row r="41" spans="1:9" x14ac:dyDescent="0.25">
      <c r="A41" s="29" t="s">
        <v>196</v>
      </c>
      <c r="C41" s="54"/>
      <c r="D41" s="54"/>
      <c r="E41" s="56"/>
      <c r="F41" s="54"/>
      <c r="G41" s="28"/>
    </row>
    <row r="42" spans="1:9" x14ac:dyDescent="0.25">
      <c r="A42" s="149" t="s">
        <v>76</v>
      </c>
      <c r="C42" s="150">
        <v>200</v>
      </c>
      <c r="D42" s="214">
        <v>209.76</v>
      </c>
      <c r="E42" s="253">
        <v>250</v>
      </c>
      <c r="F42" s="150">
        <v>139.84</v>
      </c>
      <c r="G42" s="42">
        <v>250</v>
      </c>
      <c r="H42" s="161"/>
    </row>
    <row r="43" spans="1:9" x14ac:dyDescent="0.25">
      <c r="A43" s="149" t="s">
        <v>77</v>
      </c>
      <c r="C43" s="150">
        <v>150</v>
      </c>
      <c r="D43" s="214">
        <v>214</v>
      </c>
      <c r="E43" s="253">
        <v>150</v>
      </c>
      <c r="F43" s="150">
        <v>0</v>
      </c>
      <c r="G43" s="42">
        <v>100</v>
      </c>
      <c r="H43" s="161"/>
    </row>
    <row r="44" spans="1:9" x14ac:dyDescent="0.25">
      <c r="A44" s="149" t="s">
        <v>78</v>
      </c>
      <c r="C44" s="150">
        <v>300</v>
      </c>
      <c r="D44" s="214">
        <v>0</v>
      </c>
      <c r="E44" s="253">
        <v>400</v>
      </c>
      <c r="F44" s="150">
        <v>0</v>
      </c>
      <c r="G44" s="42">
        <v>400</v>
      </c>
      <c r="H44" s="161"/>
    </row>
    <row r="45" spans="1:9" x14ac:dyDescent="0.25">
      <c r="B45" s="51" t="s">
        <v>196</v>
      </c>
      <c r="C45" s="163">
        <f t="shared" ref="C45" si="4">SUM(C42:C44)</f>
        <v>650</v>
      </c>
      <c r="D45" s="38">
        <f t="shared" ref="D45:F45" si="5">SUM(D42:D44)</f>
        <v>423.76</v>
      </c>
      <c r="E45" s="168">
        <f>SUM(E42:E44)</f>
        <v>800</v>
      </c>
      <c r="F45" s="163">
        <f t="shared" si="5"/>
        <v>139.84</v>
      </c>
      <c r="G45" s="168">
        <f>SUM(G42:G44)</f>
        <v>750</v>
      </c>
      <c r="H45" s="161"/>
      <c r="I45" s="282">
        <f t="shared" ref="I45" si="6">SUM(G45-E45)/E45</f>
        <v>-6.25E-2</v>
      </c>
    </row>
    <row r="46" spans="1:9" x14ac:dyDescent="0.25">
      <c r="B46" s="149"/>
      <c r="C46" s="54"/>
      <c r="D46" s="31"/>
      <c r="E46" s="56"/>
      <c r="F46" s="54"/>
      <c r="G46" s="28"/>
      <c r="I46" s="138"/>
    </row>
    <row r="47" spans="1:9" x14ac:dyDescent="0.25">
      <c r="A47" s="29" t="s">
        <v>84</v>
      </c>
      <c r="C47" s="54"/>
      <c r="D47" s="31"/>
      <c r="E47" s="56"/>
      <c r="F47" s="54"/>
      <c r="G47" s="28"/>
      <c r="I47" s="138"/>
    </row>
    <row r="48" spans="1:9" x14ac:dyDescent="0.25">
      <c r="A48" s="149" t="s">
        <v>86</v>
      </c>
      <c r="C48" s="150">
        <v>525</v>
      </c>
      <c r="D48" s="214">
        <v>98.43</v>
      </c>
      <c r="E48" s="253">
        <v>250</v>
      </c>
      <c r="F48" s="150">
        <v>54.03</v>
      </c>
      <c r="G48" s="42">
        <v>150</v>
      </c>
      <c r="H48" s="161"/>
      <c r="I48" s="138"/>
    </row>
    <row r="49" spans="1:9" x14ac:dyDescent="0.25">
      <c r="A49" s="149" t="s">
        <v>165</v>
      </c>
      <c r="C49" s="150">
        <v>150</v>
      </c>
      <c r="D49" s="31"/>
      <c r="E49" s="171">
        <v>0</v>
      </c>
      <c r="F49" s="150">
        <v>0</v>
      </c>
      <c r="G49" s="153">
        <v>0</v>
      </c>
      <c r="H49" s="154"/>
      <c r="I49" s="138"/>
    </row>
    <row r="50" spans="1:9" x14ac:dyDescent="0.25">
      <c r="B50" s="51" t="s">
        <v>84</v>
      </c>
      <c r="C50" s="163">
        <f t="shared" ref="C50" si="7">SUM(C48:C49)</f>
        <v>675</v>
      </c>
      <c r="D50" s="38">
        <f t="shared" ref="D50:F50" si="8">SUM(D48:D49)</f>
        <v>98.43</v>
      </c>
      <c r="E50" s="168">
        <f>SUM(E48:E49)</f>
        <v>250</v>
      </c>
      <c r="F50" s="163">
        <f t="shared" si="8"/>
        <v>54.03</v>
      </c>
      <c r="G50" s="168">
        <f>SUM(G48:G49)</f>
        <v>150</v>
      </c>
      <c r="H50" s="161"/>
      <c r="I50" s="282">
        <f t="shared" ref="I50" si="9">SUM(G50-E50)/E50</f>
        <v>-0.4</v>
      </c>
    </row>
    <row r="51" spans="1:9" x14ac:dyDescent="0.25">
      <c r="B51" s="46"/>
      <c r="C51" s="169"/>
      <c r="D51" s="170"/>
      <c r="E51" s="253"/>
      <c r="F51" s="169"/>
      <c r="G51" s="160"/>
      <c r="H51" s="161"/>
      <c r="I51" s="158"/>
    </row>
    <row r="52" spans="1:9" x14ac:dyDescent="0.25">
      <c r="A52" s="29" t="s">
        <v>90</v>
      </c>
      <c r="C52" s="54"/>
      <c r="D52" s="31"/>
      <c r="E52" s="56"/>
      <c r="F52" s="54"/>
      <c r="G52" s="28"/>
      <c r="I52" s="138"/>
    </row>
    <row r="53" spans="1:9" x14ac:dyDescent="0.25">
      <c r="A53" s="149" t="s">
        <v>92</v>
      </c>
      <c r="C53" s="150">
        <v>350</v>
      </c>
      <c r="D53" s="214">
        <v>9.2200000000000006</v>
      </c>
      <c r="E53" s="253">
        <v>200</v>
      </c>
      <c r="F53" s="150">
        <v>0</v>
      </c>
      <c r="G53" s="160">
        <v>100</v>
      </c>
      <c r="H53" s="161"/>
      <c r="I53" s="138"/>
    </row>
    <row r="54" spans="1:9" x14ac:dyDescent="0.25">
      <c r="B54" s="51" t="s">
        <v>201</v>
      </c>
      <c r="C54" s="163">
        <f t="shared" ref="C54" si="10">SUM(C53)</f>
        <v>350</v>
      </c>
      <c r="D54" s="38">
        <f t="shared" ref="D54:F54" si="11">SUM(D53)</f>
        <v>9.2200000000000006</v>
      </c>
      <c r="E54" s="168">
        <f>SUM(E53)</f>
        <v>200</v>
      </c>
      <c r="F54" s="163">
        <f t="shared" si="11"/>
        <v>0</v>
      </c>
      <c r="G54" s="168">
        <f>SUM(G53)</f>
        <v>100</v>
      </c>
      <c r="H54" s="161"/>
      <c r="I54" s="282">
        <f t="shared" ref="I54" si="12">SUM(G54-E54)/E54</f>
        <v>-0.5</v>
      </c>
    </row>
    <row r="55" spans="1:9" x14ac:dyDescent="0.25">
      <c r="A55" s="149"/>
      <c r="D55" s="31"/>
      <c r="E55" s="56"/>
      <c r="G55" s="28"/>
      <c r="I55" s="138"/>
    </row>
    <row r="56" spans="1:9" x14ac:dyDescent="0.25">
      <c r="A56" s="29" t="s">
        <v>94</v>
      </c>
      <c r="D56" s="31"/>
      <c r="E56" s="56"/>
      <c r="G56" s="28"/>
      <c r="I56" s="138"/>
    </row>
    <row r="57" spans="1:9" x14ac:dyDescent="0.25">
      <c r="A57" s="149" t="s">
        <v>95</v>
      </c>
      <c r="C57" s="154">
        <v>0</v>
      </c>
      <c r="D57" s="214">
        <v>0</v>
      </c>
      <c r="E57" s="253">
        <v>100</v>
      </c>
      <c r="F57" s="154">
        <v>0</v>
      </c>
      <c r="G57" s="42">
        <v>100</v>
      </c>
      <c r="H57" s="161"/>
      <c r="I57" s="138"/>
    </row>
    <row r="58" spans="1:9" x14ac:dyDescent="0.25">
      <c r="A58" s="27" t="s">
        <v>171</v>
      </c>
      <c r="C58" s="161">
        <v>300</v>
      </c>
      <c r="D58" s="214">
        <v>50</v>
      </c>
      <c r="E58" s="253">
        <v>350</v>
      </c>
      <c r="F58" s="162">
        <v>0</v>
      </c>
      <c r="G58" s="42">
        <v>100</v>
      </c>
      <c r="H58" s="161"/>
      <c r="I58" s="138"/>
    </row>
    <row r="59" spans="1:9" x14ac:dyDescent="0.25">
      <c r="A59" s="149" t="s">
        <v>97</v>
      </c>
      <c r="C59" s="157">
        <v>1600</v>
      </c>
      <c r="D59" s="214">
        <v>2909.39</v>
      </c>
      <c r="E59" s="167">
        <v>2000</v>
      </c>
      <c r="F59" s="157">
        <v>1121.96</v>
      </c>
      <c r="G59" s="41">
        <v>2000</v>
      </c>
      <c r="H59" s="157"/>
      <c r="I59" s="138"/>
    </row>
    <row r="60" spans="1:9" x14ac:dyDescent="0.25">
      <c r="A60" s="149" t="s">
        <v>98</v>
      </c>
      <c r="C60" s="161">
        <v>800</v>
      </c>
      <c r="D60" s="214">
        <v>184.99</v>
      </c>
      <c r="E60" s="253">
        <v>800</v>
      </c>
      <c r="F60" s="154">
        <v>593.01</v>
      </c>
      <c r="G60" s="160">
        <v>800</v>
      </c>
      <c r="H60" s="161"/>
      <c r="I60" s="138"/>
    </row>
    <row r="61" spans="1:9" x14ac:dyDescent="0.25">
      <c r="A61" s="149" t="s">
        <v>238</v>
      </c>
      <c r="C61" s="161">
        <v>250</v>
      </c>
      <c r="D61" s="214">
        <v>0</v>
      </c>
      <c r="E61" s="171">
        <v>0</v>
      </c>
      <c r="F61" s="154">
        <v>0</v>
      </c>
      <c r="G61" s="153">
        <v>0</v>
      </c>
      <c r="H61" s="154"/>
      <c r="I61" s="138"/>
    </row>
    <row r="62" spans="1:9" x14ac:dyDescent="0.25">
      <c r="B62" s="51" t="s">
        <v>99</v>
      </c>
      <c r="C62" s="156">
        <f t="shared" ref="C62" si="13">SUM(C57:C61)</f>
        <v>2950</v>
      </c>
      <c r="D62" s="38">
        <f t="shared" ref="D62:F62" si="14">SUM(D57:D61)</f>
        <v>3144.38</v>
      </c>
      <c r="E62" s="156">
        <f>SUM(E57:E61)</f>
        <v>3250</v>
      </c>
      <c r="F62" s="156">
        <f t="shared" si="14"/>
        <v>1714.97</v>
      </c>
      <c r="G62" s="156">
        <f>SUM(G57:G61)</f>
        <v>3000</v>
      </c>
      <c r="H62" s="157"/>
      <c r="I62" s="282">
        <f t="shared" ref="I62" si="15">SUM(G62-E62)/E62</f>
        <v>-7.6923076923076927E-2</v>
      </c>
    </row>
    <row r="63" spans="1:9" x14ac:dyDescent="0.25">
      <c r="B63" s="46"/>
      <c r="C63" s="167"/>
      <c r="D63" s="170"/>
      <c r="E63" s="167"/>
      <c r="F63" s="167"/>
      <c r="G63" s="159"/>
      <c r="H63" s="157"/>
      <c r="I63" s="158"/>
    </row>
    <row r="64" spans="1:9" x14ac:dyDescent="0.25">
      <c r="A64" s="29" t="s">
        <v>102</v>
      </c>
      <c r="D64" s="31"/>
      <c r="E64" s="56"/>
      <c r="G64" s="28"/>
      <c r="I64" s="138"/>
    </row>
    <row r="65" spans="1:9" x14ac:dyDescent="0.25">
      <c r="A65" s="149" t="s">
        <v>103</v>
      </c>
      <c r="C65" s="162">
        <v>50</v>
      </c>
      <c r="D65" s="214">
        <v>200</v>
      </c>
      <c r="E65" s="253">
        <v>150</v>
      </c>
      <c r="F65" s="162">
        <v>249</v>
      </c>
      <c r="G65" s="160">
        <v>300</v>
      </c>
      <c r="H65" s="161"/>
      <c r="I65" s="138"/>
    </row>
    <row r="66" spans="1:9" x14ac:dyDescent="0.25">
      <c r="B66" s="51" t="s">
        <v>105</v>
      </c>
      <c r="C66" s="168">
        <f t="shared" ref="C66" si="16">SUM(C65)</f>
        <v>50</v>
      </c>
      <c r="D66" s="168">
        <f t="shared" ref="D66:F66" si="17">SUM(D65)</f>
        <v>200</v>
      </c>
      <c r="E66" s="168">
        <f>SUM(E65)</f>
        <v>150</v>
      </c>
      <c r="F66" s="168">
        <f t="shared" si="17"/>
        <v>249</v>
      </c>
      <c r="G66" s="168">
        <f>SUM(G65)</f>
        <v>300</v>
      </c>
      <c r="H66" s="161"/>
      <c r="I66" s="138"/>
    </row>
    <row r="67" spans="1:9" x14ac:dyDescent="0.25">
      <c r="B67" s="149"/>
      <c r="C67" s="56"/>
      <c r="D67" s="127"/>
      <c r="E67" s="56"/>
      <c r="F67" s="56"/>
      <c r="G67" s="56"/>
      <c r="I67" s="138"/>
    </row>
    <row r="68" spans="1:9" x14ac:dyDescent="0.25">
      <c r="A68" s="219" t="s">
        <v>106</v>
      </c>
      <c r="B68" s="218" t="s">
        <v>107</v>
      </c>
      <c r="C68" s="221">
        <f>SUM(C34,C45,C50, C54,C62,C66)</f>
        <v>14675</v>
      </c>
      <c r="D68" s="221">
        <f t="shared" ref="D68:G68" si="18">SUM(D34,D45,D50, D54,D62,D66)</f>
        <v>13870.900000000001</v>
      </c>
      <c r="E68" s="221">
        <f t="shared" si="18"/>
        <v>13650</v>
      </c>
      <c r="F68" s="221">
        <f t="shared" si="18"/>
        <v>2703.95</v>
      </c>
      <c r="G68" s="221">
        <f t="shared" si="18"/>
        <v>13300</v>
      </c>
      <c r="H68" s="221"/>
      <c r="I68" s="283">
        <f t="shared" ref="I68" si="19">SUM(G68-E68)/E68</f>
        <v>-2.564102564102564E-2</v>
      </c>
    </row>
    <row r="69" spans="1:9" x14ac:dyDescent="0.25">
      <c r="A69" s="145" t="s">
        <v>43</v>
      </c>
      <c r="D69" s="146" t="s">
        <v>44</v>
      </c>
      <c r="I69" s="147"/>
    </row>
    <row r="70" spans="1:9" x14ac:dyDescent="0.25">
      <c r="A70" s="145"/>
      <c r="I70" s="20" t="s">
        <v>239</v>
      </c>
    </row>
    <row r="71" spans="1:9" x14ac:dyDescent="0.25">
      <c r="D71" s="148" t="s">
        <v>45</v>
      </c>
    </row>
    <row r="72" spans="1:9" x14ac:dyDescent="0.25">
      <c r="C72" s="88">
        <v>2016</v>
      </c>
      <c r="D72" s="91">
        <v>2016</v>
      </c>
      <c r="E72" s="227">
        <v>2017</v>
      </c>
      <c r="F72" s="88">
        <v>2017</v>
      </c>
      <c r="G72" s="90">
        <v>2018</v>
      </c>
      <c r="H72" s="88"/>
      <c r="I72" s="93" t="s">
        <v>46</v>
      </c>
    </row>
    <row r="73" spans="1:9" x14ac:dyDescent="0.25">
      <c r="C73" s="21" t="s">
        <v>47</v>
      </c>
      <c r="D73" s="91" t="s">
        <v>48</v>
      </c>
      <c r="E73" s="124" t="s">
        <v>47</v>
      </c>
      <c r="F73" s="94" t="s">
        <v>415</v>
      </c>
      <c r="G73" s="95" t="s">
        <v>414</v>
      </c>
      <c r="H73" s="21"/>
      <c r="I73" s="124" t="s">
        <v>180</v>
      </c>
    </row>
    <row r="74" spans="1:9" x14ac:dyDescent="0.25">
      <c r="A74" s="149" t="s">
        <v>240</v>
      </c>
      <c r="E74" s="56"/>
      <c r="G74" s="28"/>
    </row>
    <row r="75" spans="1:9" x14ac:dyDescent="0.25">
      <c r="A75" s="29" t="s">
        <v>112</v>
      </c>
      <c r="E75" s="56"/>
      <c r="G75" s="28"/>
    </row>
    <row r="76" spans="1:9" x14ac:dyDescent="0.25">
      <c r="A76" s="149" t="s">
        <v>114</v>
      </c>
      <c r="C76" s="157">
        <v>2000</v>
      </c>
      <c r="D76" s="214">
        <v>2032.51</v>
      </c>
      <c r="E76" s="167">
        <v>2500</v>
      </c>
      <c r="F76" s="157">
        <v>1299.6500000000001</v>
      </c>
      <c r="G76" s="41">
        <v>2500</v>
      </c>
      <c r="H76" s="157"/>
    </row>
    <row r="77" spans="1:9" x14ac:dyDescent="0.25">
      <c r="A77" s="149" t="s">
        <v>116</v>
      </c>
      <c r="C77" s="161">
        <v>500</v>
      </c>
      <c r="D77" s="214">
        <v>1057.33</v>
      </c>
      <c r="E77" s="171">
        <v>0</v>
      </c>
      <c r="F77" s="161">
        <v>0</v>
      </c>
      <c r="G77" s="153">
        <v>0</v>
      </c>
      <c r="H77" s="154"/>
    </row>
    <row r="78" spans="1:9" x14ac:dyDescent="0.25">
      <c r="B78" s="51" t="s">
        <v>112</v>
      </c>
      <c r="C78" s="156">
        <f t="shared" ref="C78" si="20">SUM(C76:C77)</f>
        <v>2500</v>
      </c>
      <c r="D78" s="38">
        <f t="shared" ref="D78:F78" si="21">SUM(D76:D77)</f>
        <v>3089.84</v>
      </c>
      <c r="E78" s="156">
        <f>SUM(E76:E77)</f>
        <v>2500</v>
      </c>
      <c r="F78" s="156">
        <f t="shared" si="21"/>
        <v>1299.6500000000001</v>
      </c>
      <c r="G78" s="156">
        <f>SUM(G76:G77)</f>
        <v>2500</v>
      </c>
      <c r="H78" s="157"/>
      <c r="I78" s="281">
        <f t="shared" ref="I78:I80" si="22">SUM(G78-E78)/E78</f>
        <v>0</v>
      </c>
    </row>
    <row r="79" spans="1:9" x14ac:dyDescent="0.25">
      <c r="B79" s="149"/>
      <c r="C79" s="157"/>
      <c r="D79" s="31"/>
      <c r="E79" s="167"/>
      <c r="F79" s="157"/>
      <c r="G79" s="159"/>
      <c r="H79" s="157"/>
      <c r="I79" s="138"/>
    </row>
    <row r="80" spans="1:9" x14ac:dyDescent="0.25">
      <c r="A80" s="219" t="s">
        <v>124</v>
      </c>
      <c r="B80" s="218" t="s">
        <v>125</v>
      </c>
      <c r="C80" s="222">
        <f t="shared" ref="C80" si="23">C78</f>
        <v>2500</v>
      </c>
      <c r="D80" s="222">
        <f t="shared" ref="D80:F80" si="24">D78</f>
        <v>3089.84</v>
      </c>
      <c r="E80" s="222">
        <f>E78</f>
        <v>2500</v>
      </c>
      <c r="F80" s="222">
        <f t="shared" si="24"/>
        <v>1299.6500000000001</v>
      </c>
      <c r="G80" s="222">
        <f>G78</f>
        <v>2500</v>
      </c>
      <c r="H80" s="222"/>
      <c r="I80" s="284">
        <f t="shared" si="22"/>
        <v>0</v>
      </c>
    </row>
    <row r="81" spans="1:9" x14ac:dyDescent="0.25">
      <c r="D81" s="31"/>
      <c r="E81" s="56"/>
      <c r="G81" s="28"/>
      <c r="I81" s="138"/>
    </row>
    <row r="82" spans="1:9" x14ac:dyDescent="0.25">
      <c r="A82" s="27" t="s">
        <v>241</v>
      </c>
      <c r="D82" s="31"/>
      <c r="E82" s="56"/>
      <c r="G82" s="28"/>
      <c r="I82" s="138"/>
    </row>
    <row r="83" spans="1:9" x14ac:dyDescent="0.25">
      <c r="A83" s="29" t="s">
        <v>128</v>
      </c>
      <c r="D83" s="31"/>
      <c r="E83" s="56"/>
      <c r="G83" s="28"/>
      <c r="I83" s="138"/>
    </row>
    <row r="84" spans="1:9" x14ac:dyDescent="0.25">
      <c r="A84" s="149" t="s">
        <v>178</v>
      </c>
      <c r="C84" s="161">
        <v>500</v>
      </c>
      <c r="D84" s="31">
        <v>499.99</v>
      </c>
      <c r="E84" s="171">
        <v>500</v>
      </c>
      <c r="F84" s="154">
        <v>0</v>
      </c>
      <c r="G84" s="153">
        <v>500</v>
      </c>
      <c r="H84" s="154"/>
      <c r="I84" s="138"/>
    </row>
    <row r="85" spans="1:9" x14ac:dyDescent="0.25">
      <c r="A85" s="149"/>
      <c r="C85" s="161"/>
      <c r="D85" s="31"/>
      <c r="E85" s="171"/>
      <c r="F85" s="154"/>
      <c r="G85" s="171"/>
      <c r="H85" s="154"/>
      <c r="I85" s="138"/>
    </row>
    <row r="86" spans="1:9" x14ac:dyDescent="0.25">
      <c r="A86" s="218" t="s">
        <v>132</v>
      </c>
      <c r="B86" s="218" t="s">
        <v>133</v>
      </c>
      <c r="C86" s="254">
        <f t="shared" ref="C86" si="25">SUM(C84:C85)</f>
        <v>500</v>
      </c>
      <c r="D86" s="255">
        <f t="shared" ref="D86:F86" si="26">SUM(D84:D85)</f>
        <v>499.99</v>
      </c>
      <c r="E86" s="254">
        <f>SUM(E84:E85)</f>
        <v>500</v>
      </c>
      <c r="F86" s="254">
        <f t="shared" si="26"/>
        <v>0</v>
      </c>
      <c r="G86" s="254">
        <f>SUM(G84:G85)</f>
        <v>500</v>
      </c>
      <c r="H86" s="254"/>
      <c r="I86" s="284">
        <f t="shared" ref="I86" si="27">SUM(G86-E86)/E86</f>
        <v>0</v>
      </c>
    </row>
    <row r="87" spans="1:9" x14ac:dyDescent="0.25">
      <c r="B87" s="29"/>
      <c r="C87" s="161"/>
      <c r="D87" s="31"/>
      <c r="E87" s="171"/>
      <c r="F87" s="154"/>
      <c r="G87" s="171"/>
      <c r="H87" s="154"/>
      <c r="I87" s="165"/>
    </row>
    <row r="88" spans="1:9" x14ac:dyDescent="0.25">
      <c r="B88" s="172" t="s">
        <v>134</v>
      </c>
      <c r="C88" s="173">
        <f>SUM(C28,C68,C80,C86)</f>
        <v>115758</v>
      </c>
      <c r="D88" s="174">
        <f>SUM(D28,D68,D80,D86)</f>
        <v>101725.96</v>
      </c>
      <c r="E88" s="173">
        <f>SUM(E28,E68,E80,E86)</f>
        <v>108088</v>
      </c>
      <c r="F88" s="173">
        <f>SUM(F28,F68,F80,F86)</f>
        <v>54366.14</v>
      </c>
      <c r="G88" s="173">
        <f>SUM(G28,G68,G80,G86)</f>
        <v>173639</v>
      </c>
      <c r="H88" s="173"/>
      <c r="I88" s="286">
        <f t="shared" ref="I88" si="28">SUM(G88-E88)/E88</f>
        <v>0.6064595514765746</v>
      </c>
    </row>
    <row r="91" spans="1:9" x14ac:dyDescent="0.25">
      <c r="A91" s="40" t="s">
        <v>231</v>
      </c>
    </row>
    <row r="93" spans="1:9" x14ac:dyDescent="0.25">
      <c r="A93" s="75" t="s">
        <v>72</v>
      </c>
      <c r="B93" s="75" t="s">
        <v>135</v>
      </c>
      <c r="C93" s="216">
        <f>G28</f>
        <v>157339</v>
      </c>
      <c r="D93" s="74"/>
      <c r="E93" s="74"/>
      <c r="F93" s="74"/>
      <c r="G93" s="74"/>
      <c r="H93" s="74"/>
      <c r="I93" s="74"/>
    </row>
    <row r="94" spans="1:9" x14ac:dyDescent="0.25">
      <c r="A94" s="75" t="s">
        <v>106</v>
      </c>
      <c r="B94" s="75" t="s">
        <v>136</v>
      </c>
      <c r="C94" s="216">
        <f>G68</f>
        <v>13300</v>
      </c>
      <c r="D94" s="74"/>
      <c r="E94" s="74"/>
      <c r="F94" s="74"/>
      <c r="G94" s="74"/>
      <c r="H94" s="74"/>
      <c r="I94" s="74"/>
    </row>
    <row r="95" spans="1:9" x14ac:dyDescent="0.25">
      <c r="A95" s="75" t="s">
        <v>124</v>
      </c>
      <c r="B95" s="75" t="s">
        <v>137</v>
      </c>
      <c r="C95" s="217">
        <f>G80</f>
        <v>2500</v>
      </c>
      <c r="D95" s="74"/>
      <c r="E95" s="74"/>
      <c r="F95" s="74"/>
      <c r="G95" s="74"/>
      <c r="H95" s="74"/>
      <c r="I95" s="74"/>
    </row>
    <row r="96" spans="1:9" x14ac:dyDescent="0.25">
      <c r="A96" s="75" t="s">
        <v>132</v>
      </c>
      <c r="B96" s="75" t="s">
        <v>138</v>
      </c>
      <c r="C96" s="256">
        <f>G86</f>
        <v>500</v>
      </c>
      <c r="D96" s="74"/>
      <c r="E96" s="74"/>
      <c r="F96" s="74"/>
      <c r="G96" s="74"/>
      <c r="H96" s="74"/>
      <c r="I96" s="74"/>
    </row>
    <row r="97" spans="1:9" x14ac:dyDescent="0.25">
      <c r="A97" s="75"/>
      <c r="B97" s="75"/>
      <c r="C97" s="74"/>
      <c r="D97" s="74"/>
      <c r="E97" s="74"/>
      <c r="F97" s="74"/>
      <c r="G97" s="74"/>
      <c r="H97" s="74"/>
      <c r="I97" s="74"/>
    </row>
    <row r="98" spans="1:9" x14ac:dyDescent="0.25">
      <c r="A98" s="74"/>
      <c r="B98" s="75" t="s">
        <v>139</v>
      </c>
      <c r="C98" s="216">
        <f>SUM(C93:C97)</f>
        <v>173639</v>
      </c>
      <c r="D98" s="74" t="s">
        <v>420</v>
      </c>
      <c r="E98" s="144"/>
      <c r="F98" s="74"/>
      <c r="G98" s="144">
        <f>SUM(G88-E88)</f>
        <v>65551</v>
      </c>
      <c r="H98" s="74"/>
      <c r="I98" s="74"/>
    </row>
  </sheetData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workbookViewId="0">
      <selection activeCell="A110" sqref="A1:I1048576"/>
    </sheetView>
  </sheetViews>
  <sheetFormatPr defaultRowHeight="15" x14ac:dyDescent="0.25"/>
  <cols>
    <col min="1" max="1" width="17.28515625" customWidth="1"/>
    <col min="2" max="2" width="17.140625" customWidth="1"/>
    <col min="3" max="4" width="13.140625" customWidth="1" collapsed="1"/>
    <col min="5" max="5" width="12.7109375" customWidth="1"/>
    <col min="6" max="6" width="13.140625" customWidth="1" collapsed="1"/>
    <col min="7" max="7" width="12.7109375" customWidth="1"/>
    <col min="8" max="8" width="2.85546875" customWidth="1"/>
    <col min="9" max="9" width="11.5703125" customWidth="1"/>
  </cols>
  <sheetData>
    <row r="1" spans="1:9" x14ac:dyDescent="0.25">
      <c r="A1" s="17" t="s">
        <v>43</v>
      </c>
      <c r="D1" s="18" t="s">
        <v>44</v>
      </c>
      <c r="E1" s="19"/>
      <c r="G1" s="19" t="s">
        <v>242</v>
      </c>
      <c r="H1" s="20"/>
    </row>
    <row r="2" spans="1:9" x14ac:dyDescent="0.25">
      <c r="A2" s="250">
        <f ca="1">TODAY()</f>
        <v>43955</v>
      </c>
      <c r="H2" s="20"/>
    </row>
    <row r="3" spans="1:9" x14ac:dyDescent="0.25">
      <c r="D3" s="21" t="s">
        <v>45</v>
      </c>
    </row>
    <row r="4" spans="1: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I4" s="93" t="s">
        <v>46</v>
      </c>
    </row>
    <row r="5" spans="1:9" x14ac:dyDescent="0.25">
      <c r="C5" s="21" t="s">
        <v>47</v>
      </c>
      <c r="D5" s="21" t="s">
        <v>48</v>
      </c>
      <c r="E5" s="124" t="s">
        <v>47</v>
      </c>
      <c r="F5" s="94" t="s">
        <v>452</v>
      </c>
      <c r="G5" s="95" t="s">
        <v>414</v>
      </c>
      <c r="I5" s="124" t="s">
        <v>180</v>
      </c>
    </row>
    <row r="6" spans="1:9" x14ac:dyDescent="0.25">
      <c r="A6" s="27" t="s">
        <v>243</v>
      </c>
      <c r="E6" s="56"/>
      <c r="G6" s="28"/>
    </row>
    <row r="7" spans="1:9" x14ac:dyDescent="0.25">
      <c r="A7" s="29" t="s">
        <v>52</v>
      </c>
      <c r="E7" s="56"/>
      <c r="G7" s="28"/>
    </row>
    <row r="8" spans="1:9" x14ac:dyDescent="0.25">
      <c r="A8" s="27" t="s">
        <v>53</v>
      </c>
      <c r="C8" s="30">
        <v>44116</v>
      </c>
      <c r="D8" s="214">
        <v>44545.06</v>
      </c>
      <c r="E8" s="120">
        <v>55182</v>
      </c>
      <c r="F8" s="30">
        <v>41812.410000000003</v>
      </c>
      <c r="G8" s="32">
        <v>57192</v>
      </c>
    </row>
    <row r="9" spans="1:9" x14ac:dyDescent="0.25">
      <c r="A9" s="27" t="s">
        <v>55</v>
      </c>
      <c r="C9" s="30">
        <v>37979</v>
      </c>
      <c r="D9" s="214">
        <v>36666.78</v>
      </c>
      <c r="E9" s="120">
        <v>45341</v>
      </c>
      <c r="F9" s="30">
        <v>33897.599999999999</v>
      </c>
      <c r="G9" s="32">
        <v>47270</v>
      </c>
    </row>
    <row r="10" spans="1:9" x14ac:dyDescent="0.25">
      <c r="A10" s="27" t="s">
        <v>244</v>
      </c>
      <c r="C10" s="48">
        <v>110904</v>
      </c>
      <c r="D10" s="214">
        <v>106345.28</v>
      </c>
      <c r="E10" s="108">
        <v>126291</v>
      </c>
      <c r="F10" s="30">
        <v>94611.55</v>
      </c>
      <c r="G10" s="49">
        <v>128435</v>
      </c>
    </row>
    <row r="11" spans="1:9" x14ac:dyDescent="0.25">
      <c r="A11" s="27" t="s">
        <v>56</v>
      </c>
      <c r="C11" s="36">
        <v>1617</v>
      </c>
      <c r="D11" s="214">
        <v>2137.7399999999998</v>
      </c>
      <c r="E11" s="139">
        <v>0</v>
      </c>
      <c r="F11" s="36">
        <v>0</v>
      </c>
      <c r="G11" s="35">
        <v>0</v>
      </c>
    </row>
    <row r="12" spans="1:9" x14ac:dyDescent="0.25">
      <c r="A12" s="27" t="s">
        <v>57</v>
      </c>
      <c r="C12" s="30">
        <v>10385</v>
      </c>
      <c r="D12" s="214">
        <v>9247.1200000000008</v>
      </c>
      <c r="E12" s="139">
        <v>0</v>
      </c>
      <c r="F12" s="36">
        <v>0</v>
      </c>
      <c r="G12" s="35">
        <v>0</v>
      </c>
    </row>
    <row r="13" spans="1:9" x14ac:dyDescent="0.25">
      <c r="A13" s="27" t="s">
        <v>58</v>
      </c>
      <c r="C13" s="36">
        <v>7269</v>
      </c>
      <c r="D13" s="214">
        <v>6833.12</v>
      </c>
      <c r="E13" s="139">
        <v>0</v>
      </c>
      <c r="F13" s="36">
        <v>0</v>
      </c>
      <c r="G13" s="35">
        <v>0</v>
      </c>
    </row>
    <row r="14" spans="1:9" x14ac:dyDescent="0.25">
      <c r="A14" s="27" t="s">
        <v>59</v>
      </c>
      <c r="C14" s="30">
        <v>12296</v>
      </c>
      <c r="D14" s="214">
        <v>13060.92</v>
      </c>
      <c r="E14" s="139">
        <v>0</v>
      </c>
      <c r="F14" s="36">
        <v>0</v>
      </c>
      <c r="G14" s="35">
        <v>0</v>
      </c>
    </row>
    <row r="15" spans="1:9" x14ac:dyDescent="0.25">
      <c r="A15" s="27" t="s">
        <v>60</v>
      </c>
      <c r="C15" s="34">
        <v>431</v>
      </c>
      <c r="D15" s="214">
        <v>512.96</v>
      </c>
      <c r="E15" s="139">
        <v>0</v>
      </c>
      <c r="F15" s="33">
        <v>0</v>
      </c>
      <c r="G15" s="35">
        <v>0</v>
      </c>
    </row>
    <row r="16" spans="1:9" x14ac:dyDescent="0.25">
      <c r="A16" s="27"/>
      <c r="B16" s="51" t="s">
        <v>52</v>
      </c>
      <c r="C16" s="38">
        <f t="shared" ref="C16" si="0">SUM(C8:C15)</f>
        <v>224997</v>
      </c>
      <c r="D16" s="38">
        <f t="shared" ref="D16:F16" si="1">SUM(D8:D15)</f>
        <v>219348.97999999998</v>
      </c>
      <c r="E16" s="38">
        <f>SUM(E8:E15)</f>
        <v>226814</v>
      </c>
      <c r="F16" s="38">
        <f t="shared" si="1"/>
        <v>170321.56</v>
      </c>
      <c r="G16" s="38">
        <f>SUM(G8:G15)</f>
        <v>232897</v>
      </c>
      <c r="I16" s="287">
        <f>SUM(G16-E16)/E16</f>
        <v>2.681933213999136E-2</v>
      </c>
    </row>
    <row r="17" spans="1:9" x14ac:dyDescent="0.25">
      <c r="A17" s="27"/>
      <c r="C17" s="34"/>
      <c r="D17" s="31"/>
      <c r="E17" s="139"/>
      <c r="F17" s="33"/>
      <c r="G17" s="35"/>
    </row>
    <row r="18" spans="1:9" x14ac:dyDescent="0.25">
      <c r="A18" s="29" t="s">
        <v>62</v>
      </c>
      <c r="D18" s="31"/>
      <c r="E18" s="56"/>
      <c r="G18" s="28"/>
    </row>
    <row r="19" spans="1:9" x14ac:dyDescent="0.25">
      <c r="A19" s="27" t="s">
        <v>63</v>
      </c>
      <c r="C19" s="36">
        <v>5504</v>
      </c>
      <c r="D19" s="214">
        <v>3768.72</v>
      </c>
      <c r="E19" s="119">
        <v>3800</v>
      </c>
      <c r="F19" s="36">
        <v>2640.96</v>
      </c>
      <c r="G19" s="41">
        <v>3875</v>
      </c>
    </row>
    <row r="20" spans="1:9" x14ac:dyDescent="0.25">
      <c r="A20" s="27" t="s">
        <v>64</v>
      </c>
      <c r="C20" s="30">
        <v>48294</v>
      </c>
      <c r="D20" s="214">
        <v>31527.66</v>
      </c>
      <c r="E20" s="120">
        <v>32925</v>
      </c>
      <c r="F20" s="30">
        <v>32126.66</v>
      </c>
      <c r="G20" s="32">
        <v>49300</v>
      </c>
    </row>
    <row r="21" spans="1:9" x14ac:dyDescent="0.25">
      <c r="A21" s="27" t="s">
        <v>157</v>
      </c>
      <c r="C21" s="36">
        <v>1000</v>
      </c>
      <c r="D21" s="214">
        <v>652.88</v>
      </c>
      <c r="E21" s="119">
        <v>1000</v>
      </c>
      <c r="F21" s="34">
        <v>804.79</v>
      </c>
      <c r="G21" s="41">
        <v>1000</v>
      </c>
    </row>
    <row r="22" spans="1:9" x14ac:dyDescent="0.25">
      <c r="A22" s="27" t="s">
        <v>245</v>
      </c>
      <c r="C22" s="34">
        <v>250</v>
      </c>
      <c r="D22" s="214">
        <v>8514</v>
      </c>
      <c r="E22" s="119">
        <v>2000</v>
      </c>
      <c r="F22" s="36">
        <v>0</v>
      </c>
      <c r="G22" s="42">
        <v>500</v>
      </c>
    </row>
    <row r="23" spans="1:9" x14ac:dyDescent="0.25">
      <c r="A23" s="27" t="s">
        <v>246</v>
      </c>
      <c r="C23" s="30">
        <v>13441</v>
      </c>
      <c r="D23" s="214">
        <v>9850.75</v>
      </c>
      <c r="E23" s="120">
        <v>17290</v>
      </c>
      <c r="F23" s="36">
        <v>10139.42</v>
      </c>
      <c r="G23" s="32">
        <v>19695</v>
      </c>
    </row>
    <row r="24" spans="1:9" x14ac:dyDescent="0.25">
      <c r="A24" s="27" t="s">
        <v>68</v>
      </c>
      <c r="C24" s="36">
        <v>9091</v>
      </c>
      <c r="D24" s="214">
        <v>9293.0400000000009</v>
      </c>
      <c r="E24" s="120">
        <v>15355</v>
      </c>
      <c r="F24" s="36">
        <v>7270.53</v>
      </c>
      <c r="G24" s="41">
        <v>9890</v>
      </c>
    </row>
    <row r="25" spans="1:9" x14ac:dyDescent="0.25">
      <c r="A25" s="27" t="s">
        <v>69</v>
      </c>
      <c r="C25" s="36">
        <v>2513</v>
      </c>
      <c r="D25" s="214">
        <v>5088.92</v>
      </c>
      <c r="E25" s="139">
        <v>0</v>
      </c>
      <c r="F25" s="36">
        <v>3605.08</v>
      </c>
      <c r="G25" s="105">
        <v>6035</v>
      </c>
    </row>
    <row r="26" spans="1:9" x14ac:dyDescent="0.25">
      <c r="A26" s="27" t="s">
        <v>70</v>
      </c>
      <c r="C26" s="67">
        <v>17909</v>
      </c>
      <c r="D26" s="214">
        <v>16896.54</v>
      </c>
      <c r="E26" s="119">
        <v>18526</v>
      </c>
      <c r="F26" s="67">
        <v>12919.79</v>
      </c>
      <c r="G26" s="32">
        <v>18575</v>
      </c>
    </row>
    <row r="27" spans="1:9" x14ac:dyDescent="0.25">
      <c r="B27" s="51" t="s">
        <v>234</v>
      </c>
      <c r="C27" s="55">
        <f t="shared" ref="C27" si="2">SUM(C19:C26)</f>
        <v>98002</v>
      </c>
      <c r="D27" s="38">
        <f t="shared" ref="D27:F27" si="3">SUM(D19:D26)</f>
        <v>85592.510000000009</v>
      </c>
      <c r="E27" s="55">
        <f>SUM(E19:E26)</f>
        <v>90896</v>
      </c>
      <c r="F27" s="55">
        <f t="shared" si="3"/>
        <v>69507.23000000001</v>
      </c>
      <c r="G27" s="55">
        <f>SUM(G19:G26)</f>
        <v>108870</v>
      </c>
      <c r="I27" s="287">
        <f>SUM(G27-E27)/E27</f>
        <v>0.19774247491638797</v>
      </c>
    </row>
    <row r="28" spans="1:9" x14ac:dyDescent="0.25">
      <c r="A28" s="27"/>
      <c r="C28" s="30"/>
      <c r="D28" s="31"/>
      <c r="E28" s="120"/>
      <c r="F28" s="30"/>
      <c r="G28" s="32"/>
    </row>
    <row r="29" spans="1:9" x14ac:dyDescent="0.25">
      <c r="A29" s="218" t="s">
        <v>72</v>
      </c>
      <c r="B29" s="218" t="s">
        <v>190</v>
      </c>
      <c r="C29" s="220">
        <f t="shared" ref="C29" si="4">SUM(C16+C27)</f>
        <v>322999</v>
      </c>
      <c r="D29" s="223">
        <f t="shared" ref="D29:F29" si="5">SUM(D16+D27)</f>
        <v>304941.49</v>
      </c>
      <c r="E29" s="220">
        <f>SUM(E16+E27)</f>
        <v>317710</v>
      </c>
      <c r="F29" s="220">
        <f t="shared" si="5"/>
        <v>239828.79</v>
      </c>
      <c r="G29" s="220">
        <f>SUM(G16+G27)</f>
        <v>341767</v>
      </c>
      <c r="H29" s="74"/>
      <c r="I29" s="288">
        <f>SUM(G29-E29)/E29</f>
        <v>7.571999622297064E-2</v>
      </c>
    </row>
    <row r="30" spans="1:9" x14ac:dyDescent="0.25">
      <c r="B30" s="27"/>
      <c r="C30" s="48"/>
      <c r="D30" s="31"/>
      <c r="E30" s="108"/>
      <c r="F30" s="48"/>
      <c r="G30" s="108"/>
    </row>
    <row r="31" spans="1:9" x14ac:dyDescent="0.25">
      <c r="A31" s="27"/>
      <c r="D31" s="31"/>
      <c r="E31" s="56"/>
      <c r="G31" s="56"/>
    </row>
    <row r="35" spans="1:9" x14ac:dyDescent="0.25">
      <c r="A35" s="17" t="s">
        <v>43</v>
      </c>
      <c r="D35" s="18" t="s">
        <v>44</v>
      </c>
      <c r="E35" s="19"/>
      <c r="G35" s="19" t="s">
        <v>158</v>
      </c>
      <c r="H35" s="20"/>
    </row>
    <row r="36" spans="1:9" x14ac:dyDescent="0.25">
      <c r="A36" s="17"/>
      <c r="H36" s="20"/>
    </row>
    <row r="37" spans="1:9" x14ac:dyDescent="0.25">
      <c r="D37" s="21" t="s">
        <v>45</v>
      </c>
    </row>
    <row r="38" spans="1:9" x14ac:dyDescent="0.25">
      <c r="C38" s="88">
        <v>2016</v>
      </c>
      <c r="D38" s="88">
        <v>2016</v>
      </c>
      <c r="E38" s="227">
        <v>2017</v>
      </c>
      <c r="F38" s="88">
        <v>2017</v>
      </c>
      <c r="G38" s="90">
        <v>2018</v>
      </c>
      <c r="I38" s="93" t="s">
        <v>46</v>
      </c>
    </row>
    <row r="39" spans="1:9" x14ac:dyDescent="0.25">
      <c r="C39" s="21" t="s">
        <v>47</v>
      </c>
      <c r="D39" s="21" t="s">
        <v>48</v>
      </c>
      <c r="E39" s="124" t="s">
        <v>47</v>
      </c>
      <c r="F39" s="94" t="s">
        <v>452</v>
      </c>
      <c r="G39" s="95" t="s">
        <v>414</v>
      </c>
      <c r="I39" s="124" t="s">
        <v>180</v>
      </c>
    </row>
    <row r="40" spans="1:9" x14ac:dyDescent="0.25">
      <c r="A40" s="27" t="s">
        <v>247</v>
      </c>
      <c r="E40" s="56"/>
      <c r="G40" s="28"/>
    </row>
    <row r="41" spans="1:9" x14ac:dyDescent="0.25">
      <c r="A41" s="29" t="s">
        <v>82</v>
      </c>
      <c r="D41" s="31"/>
      <c r="E41" s="56"/>
      <c r="G41" s="28"/>
    </row>
    <row r="42" spans="1:9" x14ac:dyDescent="0.25">
      <c r="A42" s="27" t="s">
        <v>417</v>
      </c>
      <c r="C42" s="34">
        <v>350</v>
      </c>
      <c r="D42" s="31">
        <v>131.09</v>
      </c>
      <c r="E42" s="53">
        <v>350</v>
      </c>
      <c r="F42" s="50">
        <v>27.01</v>
      </c>
      <c r="G42" s="42">
        <v>350</v>
      </c>
    </row>
    <row r="43" spans="1:9" x14ac:dyDescent="0.25">
      <c r="A43" s="27" t="s">
        <v>416</v>
      </c>
      <c r="C43" s="34">
        <v>500</v>
      </c>
      <c r="D43" s="31">
        <v>0</v>
      </c>
      <c r="E43" s="53">
        <v>500</v>
      </c>
      <c r="F43" s="33">
        <v>0</v>
      </c>
      <c r="G43" s="42">
        <v>500</v>
      </c>
    </row>
    <row r="44" spans="1:9" x14ac:dyDescent="0.25">
      <c r="A44" s="27" t="s">
        <v>425</v>
      </c>
      <c r="C44" s="34">
        <v>400</v>
      </c>
      <c r="D44" s="31">
        <v>426.36</v>
      </c>
      <c r="E44" s="119">
        <v>1000</v>
      </c>
      <c r="F44" s="34">
        <v>0</v>
      </c>
      <c r="G44" s="41">
        <v>1000</v>
      </c>
    </row>
    <row r="45" spans="1:9" x14ac:dyDescent="0.25">
      <c r="A45" s="27" t="s">
        <v>248</v>
      </c>
      <c r="C45" s="33">
        <v>0</v>
      </c>
      <c r="D45" s="31">
        <v>407.5</v>
      </c>
      <c r="E45" s="139">
        <v>0</v>
      </c>
      <c r="F45" s="34">
        <v>0</v>
      </c>
      <c r="G45" s="35">
        <v>0</v>
      </c>
    </row>
    <row r="46" spans="1:9" x14ac:dyDescent="0.25">
      <c r="B46" s="51" t="s">
        <v>83</v>
      </c>
      <c r="C46" s="44">
        <f t="shared" ref="C46" si="6">SUM(C42:C45)</f>
        <v>1250</v>
      </c>
      <c r="D46" s="38">
        <f t="shared" ref="D46:F46" si="7">SUM(D42:D45)</f>
        <v>964.95</v>
      </c>
      <c r="E46" s="44">
        <f>SUM(E42:E45)</f>
        <v>1850</v>
      </c>
      <c r="F46" s="44">
        <f t="shared" si="7"/>
        <v>27.01</v>
      </c>
      <c r="G46" s="44">
        <f>SUM(G42:G45)</f>
        <v>1850</v>
      </c>
      <c r="I46" s="287">
        <f>SUM(G46-E46)/E46</f>
        <v>0</v>
      </c>
    </row>
    <row r="47" spans="1:9" x14ac:dyDescent="0.25">
      <c r="A47" s="29" t="s">
        <v>84</v>
      </c>
      <c r="E47" s="56"/>
      <c r="G47" s="28"/>
    </row>
    <row r="48" spans="1:9" x14ac:dyDescent="0.25">
      <c r="A48" s="27" t="s">
        <v>85</v>
      </c>
      <c r="C48" s="30">
        <v>68100</v>
      </c>
      <c r="D48" s="31">
        <v>61972.53</v>
      </c>
      <c r="E48" s="120">
        <v>68100</v>
      </c>
      <c r="F48" s="30">
        <v>41313.99</v>
      </c>
      <c r="G48" s="32">
        <v>68100</v>
      </c>
    </row>
    <row r="49" spans="1:9" x14ac:dyDescent="0.25">
      <c r="A49" s="27" t="s">
        <v>249</v>
      </c>
      <c r="C49" s="36">
        <v>6000</v>
      </c>
      <c r="D49" s="31">
        <v>6749.22</v>
      </c>
      <c r="E49" s="119">
        <v>6000</v>
      </c>
      <c r="F49" s="36">
        <v>4740.37</v>
      </c>
      <c r="G49" s="41">
        <v>6000</v>
      </c>
    </row>
    <row r="50" spans="1:9" x14ac:dyDescent="0.25">
      <c r="A50" s="27" t="s">
        <v>250</v>
      </c>
      <c r="C50" s="36">
        <v>1000</v>
      </c>
      <c r="D50" s="31">
        <v>0</v>
      </c>
      <c r="E50" s="119">
        <v>1000</v>
      </c>
      <c r="F50" s="33">
        <v>0</v>
      </c>
      <c r="G50" s="41">
        <v>1000</v>
      </c>
    </row>
    <row r="51" spans="1:9" x14ac:dyDescent="0.25">
      <c r="A51" s="27" t="s">
        <v>86</v>
      </c>
      <c r="C51" s="36">
        <v>3000</v>
      </c>
      <c r="D51" s="31">
        <v>2400.2199999999998</v>
      </c>
      <c r="E51" s="119">
        <v>3000</v>
      </c>
      <c r="F51" s="36">
        <v>1839.95</v>
      </c>
      <c r="G51" s="41">
        <v>3000</v>
      </c>
    </row>
    <row r="52" spans="1:9" x14ac:dyDescent="0.25">
      <c r="B52" s="51" t="s">
        <v>84</v>
      </c>
      <c r="C52" s="55">
        <f t="shared" ref="C52" si="8">SUM(C48:C51)</f>
        <v>78100</v>
      </c>
      <c r="D52" s="55">
        <f t="shared" ref="D52:F52" si="9">SUM(D48:D51)</f>
        <v>71121.97</v>
      </c>
      <c r="E52" s="55">
        <f>SUM(E48:E51)</f>
        <v>78100</v>
      </c>
      <c r="F52" s="55">
        <f t="shared" si="9"/>
        <v>47894.31</v>
      </c>
      <c r="G52" s="55">
        <f>SUM(G48:G51)</f>
        <v>78100</v>
      </c>
      <c r="I52" s="287">
        <f>SUM(G52-E52)/E52</f>
        <v>0</v>
      </c>
    </row>
    <row r="53" spans="1:9" x14ac:dyDescent="0.25">
      <c r="B53" s="29"/>
      <c r="C53" s="34"/>
      <c r="E53" s="139"/>
      <c r="F53" s="33"/>
      <c r="G53" s="35"/>
    </row>
    <row r="54" spans="1:9" x14ac:dyDescent="0.25">
      <c r="A54" s="29" t="s">
        <v>90</v>
      </c>
      <c r="E54" s="56"/>
      <c r="G54" s="28"/>
    </row>
    <row r="55" spans="1:9" x14ac:dyDescent="0.25">
      <c r="A55" s="27" t="s">
        <v>252</v>
      </c>
      <c r="C55" s="30">
        <v>32000</v>
      </c>
      <c r="D55" s="214">
        <v>27202.39</v>
      </c>
      <c r="E55" s="120">
        <v>34000</v>
      </c>
      <c r="F55" s="30">
        <v>26548.01</v>
      </c>
      <c r="G55" s="32">
        <v>34000</v>
      </c>
    </row>
    <row r="56" spans="1:9" x14ac:dyDescent="0.25">
      <c r="A56" s="27" t="s">
        <v>253</v>
      </c>
      <c r="C56" s="36">
        <v>5000</v>
      </c>
      <c r="D56" s="214">
        <v>3733.95</v>
      </c>
      <c r="E56" s="119">
        <v>6000</v>
      </c>
      <c r="F56" s="36">
        <v>5095.54</v>
      </c>
      <c r="G56" s="41">
        <v>7000</v>
      </c>
    </row>
    <row r="57" spans="1:9" x14ac:dyDescent="0.25">
      <c r="A57" s="27" t="s">
        <v>166</v>
      </c>
      <c r="C57" s="36">
        <v>2500</v>
      </c>
      <c r="D57" s="214">
        <v>3053.47</v>
      </c>
      <c r="E57" s="119">
        <v>4000</v>
      </c>
      <c r="F57" s="36">
        <v>1948.86</v>
      </c>
      <c r="G57" s="41">
        <v>4000</v>
      </c>
    </row>
    <row r="58" spans="1:9" x14ac:dyDescent="0.25">
      <c r="A58" s="27" t="s">
        <v>254</v>
      </c>
      <c r="C58" s="36">
        <v>4500</v>
      </c>
      <c r="D58" s="214">
        <v>4643.66</v>
      </c>
      <c r="E58" s="119">
        <v>4500</v>
      </c>
      <c r="F58" s="36">
        <v>3564.32</v>
      </c>
      <c r="G58" s="41">
        <v>4800</v>
      </c>
    </row>
    <row r="59" spans="1:9" x14ac:dyDescent="0.25">
      <c r="A59" s="27" t="s">
        <v>167</v>
      </c>
      <c r="C59" s="34">
        <v>160</v>
      </c>
      <c r="D59" s="214">
        <v>0</v>
      </c>
      <c r="E59" s="139">
        <v>0</v>
      </c>
      <c r="F59" s="33">
        <v>0</v>
      </c>
      <c r="G59" s="35">
        <v>0</v>
      </c>
    </row>
    <row r="60" spans="1:9" x14ac:dyDescent="0.25">
      <c r="A60" s="27" t="s">
        <v>91</v>
      </c>
      <c r="C60" s="36">
        <v>1000</v>
      </c>
      <c r="D60" s="214">
        <v>1169.51</v>
      </c>
      <c r="E60" s="119">
        <v>1000</v>
      </c>
      <c r="F60" s="34">
        <v>380</v>
      </c>
      <c r="G60" s="41">
        <v>1200</v>
      </c>
    </row>
    <row r="61" spans="1:9" x14ac:dyDescent="0.25">
      <c r="A61" s="27" t="s">
        <v>255</v>
      </c>
      <c r="C61" s="30">
        <v>22500</v>
      </c>
      <c r="D61" s="214">
        <v>30037</v>
      </c>
      <c r="E61" s="120">
        <v>24500</v>
      </c>
      <c r="F61" s="30">
        <v>15852.09</v>
      </c>
      <c r="G61" s="32">
        <v>24500</v>
      </c>
    </row>
    <row r="62" spans="1:9" x14ac:dyDescent="0.25">
      <c r="A62" s="27" t="s">
        <v>256</v>
      </c>
      <c r="C62" s="34">
        <v>500</v>
      </c>
      <c r="D62" s="214">
        <v>157.96</v>
      </c>
      <c r="E62" s="170">
        <v>1000</v>
      </c>
      <c r="F62" s="50">
        <v>682.2</v>
      </c>
      <c r="G62" s="41">
        <v>1000</v>
      </c>
    </row>
    <row r="63" spans="1:9" x14ac:dyDescent="0.25">
      <c r="A63" s="27" t="s">
        <v>200</v>
      </c>
      <c r="C63" s="36">
        <v>6000</v>
      </c>
      <c r="D63" s="214">
        <v>5813.88</v>
      </c>
      <c r="E63" s="119">
        <v>6000</v>
      </c>
      <c r="F63" s="36">
        <v>4586.2700000000004</v>
      </c>
      <c r="G63" s="41">
        <v>6000</v>
      </c>
    </row>
    <row r="64" spans="1:9" x14ac:dyDescent="0.25">
      <c r="B64" s="51" t="s">
        <v>170</v>
      </c>
      <c r="C64" s="55">
        <f t="shared" ref="C64" si="10">SUM(C55:C63)</f>
        <v>74160</v>
      </c>
      <c r="D64" s="55">
        <f t="shared" ref="D64:F64" si="11">SUM(D55:D63)</f>
        <v>75811.820000000022</v>
      </c>
      <c r="E64" s="55">
        <f>SUM(E55:E63)</f>
        <v>81000</v>
      </c>
      <c r="F64" s="55">
        <f t="shared" si="11"/>
        <v>58657.289999999994</v>
      </c>
      <c r="G64" s="55">
        <f>SUM(G55:G63)</f>
        <v>82500</v>
      </c>
      <c r="I64" s="287">
        <f>SUM(G64-E64)/E64</f>
        <v>1.8518518518518517E-2</v>
      </c>
    </row>
    <row r="65" spans="1:9" x14ac:dyDescent="0.25">
      <c r="A65" s="27"/>
      <c r="E65" s="56"/>
      <c r="G65" s="56"/>
    </row>
    <row r="69" spans="1:9" x14ac:dyDescent="0.25">
      <c r="A69" s="17" t="s">
        <v>43</v>
      </c>
      <c r="D69" s="18" t="s">
        <v>44</v>
      </c>
      <c r="E69" s="19"/>
      <c r="G69" s="19" t="s">
        <v>100</v>
      </c>
      <c r="H69" s="20"/>
    </row>
    <row r="70" spans="1:9" x14ac:dyDescent="0.25">
      <c r="A70" s="17"/>
      <c r="H70" s="20"/>
    </row>
    <row r="71" spans="1:9" x14ac:dyDescent="0.25">
      <c r="D71" s="21" t="s">
        <v>45</v>
      </c>
    </row>
    <row r="72" spans="1:9" x14ac:dyDescent="0.25">
      <c r="C72" s="88">
        <v>2016</v>
      </c>
      <c r="D72" s="88">
        <v>2016</v>
      </c>
      <c r="E72" s="227">
        <v>2017</v>
      </c>
      <c r="F72" s="88">
        <v>2017</v>
      </c>
      <c r="G72" s="90">
        <v>2018</v>
      </c>
      <c r="I72" s="93" t="s">
        <v>46</v>
      </c>
    </row>
    <row r="73" spans="1:9" x14ac:dyDescent="0.25">
      <c r="C73" s="21" t="s">
        <v>47</v>
      </c>
      <c r="D73" s="21" t="s">
        <v>48</v>
      </c>
      <c r="E73" s="124" t="s">
        <v>47</v>
      </c>
      <c r="F73" s="94" t="s">
        <v>452</v>
      </c>
      <c r="G73" s="95" t="s">
        <v>414</v>
      </c>
      <c r="I73" s="124" t="s">
        <v>180</v>
      </c>
    </row>
    <row r="74" spans="1:9" x14ac:dyDescent="0.25">
      <c r="A74" s="27" t="s">
        <v>247</v>
      </c>
      <c r="E74" s="56"/>
      <c r="G74" s="28"/>
    </row>
    <row r="75" spans="1:9" x14ac:dyDescent="0.25">
      <c r="A75" s="29" t="s">
        <v>94</v>
      </c>
      <c r="E75" s="56"/>
      <c r="G75" s="28"/>
    </row>
    <row r="76" spans="1:9" x14ac:dyDescent="0.25">
      <c r="A76" s="27" t="s">
        <v>95</v>
      </c>
      <c r="C76" s="34">
        <v>300</v>
      </c>
      <c r="D76" s="214">
        <v>393</v>
      </c>
      <c r="E76" s="53">
        <v>500</v>
      </c>
      <c r="F76" s="34">
        <v>159</v>
      </c>
      <c r="G76" s="42">
        <v>500</v>
      </c>
    </row>
    <row r="77" spans="1:9" x14ac:dyDescent="0.25">
      <c r="A77" s="27" t="s">
        <v>171</v>
      </c>
      <c r="C77" s="34">
        <v>100</v>
      </c>
      <c r="D77" s="214">
        <v>90</v>
      </c>
      <c r="E77" s="53">
        <v>100</v>
      </c>
      <c r="F77" s="50">
        <v>90</v>
      </c>
      <c r="G77" s="42">
        <v>100</v>
      </c>
    </row>
    <row r="78" spans="1:9" x14ac:dyDescent="0.25">
      <c r="B78" s="51" t="s">
        <v>99</v>
      </c>
      <c r="C78" s="52">
        <f>SUM(C76:C77)</f>
        <v>400</v>
      </c>
      <c r="D78" s="38">
        <f>SUM(D76:D77)</f>
        <v>483</v>
      </c>
      <c r="E78" s="52">
        <f>SUM(E76:E77)</f>
        <v>600</v>
      </c>
      <c r="F78" s="52">
        <f>SUM(F76:F77)</f>
        <v>249</v>
      </c>
      <c r="G78" s="52">
        <f>SUM(G76:G77)</f>
        <v>600</v>
      </c>
      <c r="I78" s="287">
        <f>SUM(G78-E78)/E78</f>
        <v>0</v>
      </c>
    </row>
    <row r="79" spans="1:9" x14ac:dyDescent="0.25">
      <c r="A79" s="27"/>
      <c r="D79" s="31"/>
      <c r="E79" s="56"/>
      <c r="G79" s="28"/>
    </row>
    <row r="80" spans="1:9" x14ac:dyDescent="0.25">
      <c r="A80" s="29" t="s">
        <v>102</v>
      </c>
      <c r="D80" s="31"/>
      <c r="E80" s="56"/>
      <c r="G80" s="28"/>
    </row>
    <row r="81" spans="1:9" x14ac:dyDescent="0.25">
      <c r="A81" s="27" t="s">
        <v>257</v>
      </c>
      <c r="C81" s="34">
        <v>500</v>
      </c>
      <c r="D81" s="214">
        <v>401.13</v>
      </c>
      <c r="E81" s="53">
        <v>500</v>
      </c>
      <c r="F81" s="34">
        <v>0</v>
      </c>
      <c r="G81" s="42">
        <v>500</v>
      </c>
    </row>
    <row r="82" spans="1:9" x14ac:dyDescent="0.25">
      <c r="A82" s="27" t="s">
        <v>104</v>
      </c>
      <c r="C82" s="34">
        <v>500</v>
      </c>
      <c r="D82" s="214">
        <v>0</v>
      </c>
      <c r="E82" s="53">
        <v>500</v>
      </c>
      <c r="F82" s="33">
        <v>0</v>
      </c>
      <c r="G82" s="42">
        <v>500</v>
      </c>
    </row>
    <row r="83" spans="1:9" x14ac:dyDescent="0.25">
      <c r="B83" s="51" t="s">
        <v>105</v>
      </c>
      <c r="C83" s="44">
        <f t="shared" ref="C83" si="12">SUM(C81:C82)</f>
        <v>1000</v>
      </c>
      <c r="D83" s="38">
        <f t="shared" ref="D83:F83" si="13">SUM(D81:D82)</f>
        <v>401.13</v>
      </c>
      <c r="E83" s="44">
        <f>SUM(E81:E82)</f>
        <v>1000</v>
      </c>
      <c r="F83" s="44">
        <f t="shared" si="13"/>
        <v>0</v>
      </c>
      <c r="G83" s="44">
        <f>SUM(G81:G82)</f>
        <v>1000</v>
      </c>
      <c r="I83" s="287">
        <f>SUM(G83-E83)/E83</f>
        <v>0</v>
      </c>
    </row>
    <row r="84" spans="1:9" x14ac:dyDescent="0.25">
      <c r="B84" s="27"/>
      <c r="C84" s="36"/>
      <c r="D84" s="31"/>
      <c r="E84" s="119"/>
      <c r="F84" s="34"/>
      <c r="G84" s="41"/>
    </row>
    <row r="85" spans="1:9" x14ac:dyDescent="0.25">
      <c r="A85" s="218" t="s">
        <v>106</v>
      </c>
      <c r="B85" s="218" t="s">
        <v>107</v>
      </c>
      <c r="C85" s="220">
        <f>SUM(C46,C52,C64,C78,C83)</f>
        <v>154910</v>
      </c>
      <c r="D85" s="220">
        <f t="shared" ref="D85:G85" si="14">SUM(D46,D52,D64,D78,D83)</f>
        <v>148782.87000000002</v>
      </c>
      <c r="E85" s="220">
        <f t="shared" si="14"/>
        <v>162550</v>
      </c>
      <c r="F85" s="220">
        <f t="shared" si="14"/>
        <v>106827.60999999999</v>
      </c>
      <c r="G85" s="220">
        <f t="shared" si="14"/>
        <v>164050</v>
      </c>
      <c r="H85" s="219"/>
      <c r="I85" s="288">
        <f>SUM(G85-E85)/E85</f>
        <v>9.2279298677330045E-3</v>
      </c>
    </row>
    <row r="86" spans="1:9" x14ac:dyDescent="0.25">
      <c r="A86" s="126"/>
      <c r="B86" s="27"/>
      <c r="C86" s="48"/>
      <c r="D86" s="31"/>
      <c r="E86" s="108"/>
      <c r="F86" s="48"/>
      <c r="G86" s="49"/>
    </row>
    <row r="87" spans="1:9" x14ac:dyDescent="0.25">
      <c r="A87" s="27" t="s">
        <v>258</v>
      </c>
      <c r="D87" s="31"/>
      <c r="E87" s="56"/>
      <c r="G87" s="28"/>
    </row>
    <row r="88" spans="1:9" x14ac:dyDescent="0.25">
      <c r="A88" s="29" t="s">
        <v>259</v>
      </c>
      <c r="D88" s="31"/>
      <c r="E88" s="56"/>
      <c r="G88" s="28"/>
    </row>
    <row r="89" spans="1:9" x14ac:dyDescent="0.25">
      <c r="A89" s="27" t="s">
        <v>260</v>
      </c>
      <c r="C89" s="30">
        <v>60000</v>
      </c>
      <c r="D89" s="214">
        <v>50492.69</v>
      </c>
      <c r="E89" s="120">
        <v>60000</v>
      </c>
      <c r="F89" s="30">
        <v>38196.19</v>
      </c>
      <c r="G89" s="32">
        <v>60000</v>
      </c>
    </row>
    <row r="90" spans="1:9" x14ac:dyDescent="0.25">
      <c r="B90" s="51" t="s">
        <v>259</v>
      </c>
      <c r="C90" s="55">
        <f t="shared" ref="C90" si="15">SUM(C89)</f>
        <v>60000</v>
      </c>
      <c r="D90" s="38">
        <f t="shared" ref="D90:F90" si="16">SUM(D89)</f>
        <v>50492.69</v>
      </c>
      <c r="E90" s="55">
        <f>SUM(E89)</f>
        <v>60000</v>
      </c>
      <c r="F90" s="55">
        <f t="shared" si="16"/>
        <v>38196.19</v>
      </c>
      <c r="G90" s="55">
        <f>SUM(G89)</f>
        <v>60000</v>
      </c>
      <c r="I90" s="287">
        <f>SUM(G90-E90)/E90</f>
        <v>0</v>
      </c>
    </row>
    <row r="91" spans="1:9" x14ac:dyDescent="0.25">
      <c r="B91" s="29"/>
      <c r="C91" s="30"/>
      <c r="D91" s="31"/>
      <c r="E91" s="120"/>
      <c r="F91" s="30"/>
      <c r="G91" s="32"/>
    </row>
    <row r="92" spans="1:9" x14ac:dyDescent="0.25">
      <c r="A92" s="29" t="s">
        <v>112</v>
      </c>
      <c r="D92" s="31"/>
      <c r="E92" s="56"/>
      <c r="G92" s="28"/>
    </row>
    <row r="93" spans="1:9" x14ac:dyDescent="0.25">
      <c r="A93" s="27" t="s">
        <v>432</v>
      </c>
      <c r="C93" s="36">
        <v>3000</v>
      </c>
      <c r="D93" s="214">
        <v>2806.87</v>
      </c>
      <c r="E93" s="119">
        <v>3000</v>
      </c>
      <c r="F93" s="36">
        <v>1819.02</v>
      </c>
      <c r="G93" s="41">
        <v>3000</v>
      </c>
    </row>
    <row r="94" spans="1:9" x14ac:dyDescent="0.25">
      <c r="A94" s="27" t="s">
        <v>113</v>
      </c>
      <c r="C94" s="36">
        <v>1000</v>
      </c>
      <c r="D94" s="214">
        <v>262.5</v>
      </c>
      <c r="E94" s="139">
        <v>0</v>
      </c>
      <c r="F94" s="33">
        <v>0</v>
      </c>
      <c r="G94" s="35">
        <v>0</v>
      </c>
    </row>
    <row r="95" spans="1:9" x14ac:dyDescent="0.25">
      <c r="A95" s="27" t="s">
        <v>431</v>
      </c>
      <c r="C95" s="30">
        <v>12500</v>
      </c>
      <c r="D95" s="214">
        <v>8511.1299999999992</v>
      </c>
      <c r="E95" s="120">
        <v>12500</v>
      </c>
      <c r="F95" s="36">
        <v>5029.4399999999996</v>
      </c>
      <c r="G95" s="32">
        <v>12500</v>
      </c>
    </row>
    <row r="96" spans="1:9" x14ac:dyDescent="0.25">
      <c r="A96" s="27" t="s">
        <v>114</v>
      </c>
      <c r="C96" s="34">
        <v>400</v>
      </c>
      <c r="D96" s="214">
        <v>407.49</v>
      </c>
      <c r="E96" s="170">
        <v>1000</v>
      </c>
      <c r="F96" s="34">
        <v>182</v>
      </c>
      <c r="G96" s="41">
        <v>1000</v>
      </c>
    </row>
    <row r="97" spans="1:9" x14ac:dyDescent="0.25">
      <c r="B97" s="51" t="s">
        <v>112</v>
      </c>
      <c r="C97" s="55">
        <f>SUM(C93:C96)</f>
        <v>16900</v>
      </c>
      <c r="D97" s="38">
        <f>SUM(D93:D96)</f>
        <v>11987.99</v>
      </c>
      <c r="E97" s="55">
        <f>SUM(E93:E96)</f>
        <v>16500</v>
      </c>
      <c r="F97" s="55">
        <f>SUM(F93:F96)</f>
        <v>7030.4599999999991</v>
      </c>
      <c r="G97" s="55">
        <f>SUM(G93:G96)</f>
        <v>16500</v>
      </c>
      <c r="I97" s="287">
        <f>SUM(G97-E97)/E97</f>
        <v>0</v>
      </c>
    </row>
    <row r="98" spans="1:9" x14ac:dyDescent="0.25">
      <c r="B98" s="27"/>
      <c r="C98" s="30"/>
      <c r="D98" s="31"/>
      <c r="E98" s="120"/>
      <c r="F98" s="36"/>
      <c r="G98" s="32"/>
    </row>
    <row r="99" spans="1:9" x14ac:dyDescent="0.25">
      <c r="A99" s="29" t="s">
        <v>117</v>
      </c>
      <c r="D99" s="31"/>
      <c r="E99" s="56"/>
      <c r="G99" s="28"/>
    </row>
    <row r="100" spans="1:9" x14ac:dyDescent="0.25">
      <c r="A100" s="27" t="s">
        <v>118</v>
      </c>
      <c r="C100" s="36">
        <v>3000</v>
      </c>
      <c r="D100" s="260">
        <v>2461.09</v>
      </c>
      <c r="E100" s="119">
        <v>3000</v>
      </c>
      <c r="F100" s="36">
        <v>1633</v>
      </c>
      <c r="G100" s="41">
        <v>3000</v>
      </c>
    </row>
    <row r="101" spans="1:9" x14ac:dyDescent="0.25">
      <c r="B101" s="51" t="s">
        <v>261</v>
      </c>
      <c r="C101" s="44">
        <f t="shared" ref="C101" si="17">SUM(C100)</f>
        <v>3000</v>
      </c>
      <c r="D101" s="38">
        <f t="shared" ref="D101:F101" si="18">SUM(D100)</f>
        <v>2461.09</v>
      </c>
      <c r="E101" s="44">
        <f>SUM(E100)</f>
        <v>3000</v>
      </c>
      <c r="F101" s="44">
        <f t="shared" si="18"/>
        <v>1633</v>
      </c>
      <c r="G101" s="44">
        <f>SUM(G100)</f>
        <v>3000</v>
      </c>
      <c r="I101" s="287">
        <f>SUM(G101-E101)/E101</f>
        <v>0</v>
      </c>
    </row>
    <row r="102" spans="1:9" x14ac:dyDescent="0.25">
      <c r="B102" s="27"/>
    </row>
    <row r="103" spans="1:9" x14ac:dyDescent="0.25">
      <c r="A103" s="17" t="s">
        <v>43</v>
      </c>
      <c r="D103" s="18" t="s">
        <v>44</v>
      </c>
      <c r="E103" s="19"/>
      <c r="G103" s="19" t="s">
        <v>126</v>
      </c>
      <c r="H103" s="20"/>
    </row>
    <row r="104" spans="1:9" x14ac:dyDescent="0.25">
      <c r="A104" s="17"/>
      <c r="H104" s="20"/>
    </row>
    <row r="105" spans="1:9" x14ac:dyDescent="0.25">
      <c r="D105" s="21" t="s">
        <v>45</v>
      </c>
    </row>
    <row r="106" spans="1:9" x14ac:dyDescent="0.25">
      <c r="C106" s="88">
        <v>2016</v>
      </c>
      <c r="D106" s="88">
        <v>2016</v>
      </c>
      <c r="E106" s="227">
        <v>2017</v>
      </c>
      <c r="F106" s="88">
        <v>2017</v>
      </c>
      <c r="G106" s="90">
        <v>2018</v>
      </c>
      <c r="I106" s="93" t="s">
        <v>46</v>
      </c>
    </row>
    <row r="107" spans="1:9" x14ac:dyDescent="0.25">
      <c r="C107" s="21" t="s">
        <v>47</v>
      </c>
      <c r="D107" s="21" t="s">
        <v>48</v>
      </c>
      <c r="E107" s="124" t="s">
        <v>47</v>
      </c>
      <c r="F107" s="94" t="s">
        <v>452</v>
      </c>
      <c r="G107" s="95" t="s">
        <v>414</v>
      </c>
      <c r="I107" s="124" t="s">
        <v>180</v>
      </c>
    </row>
    <row r="108" spans="1:9" x14ac:dyDescent="0.25">
      <c r="A108" s="27" t="s">
        <v>247</v>
      </c>
      <c r="E108" s="56"/>
      <c r="G108" s="28"/>
    </row>
    <row r="109" spans="1:9" x14ac:dyDescent="0.25">
      <c r="A109" s="29" t="s">
        <v>120</v>
      </c>
      <c r="E109" s="56"/>
      <c r="G109" s="28"/>
    </row>
    <row r="110" spans="1:9" x14ac:dyDescent="0.25">
      <c r="A110" s="27" t="s">
        <v>121</v>
      </c>
      <c r="C110" s="33">
        <v>0</v>
      </c>
      <c r="D110" s="31">
        <v>299</v>
      </c>
      <c r="E110" s="139">
        <v>0</v>
      </c>
      <c r="F110" s="34">
        <v>377</v>
      </c>
      <c r="G110" s="35">
        <v>500</v>
      </c>
    </row>
    <row r="111" spans="1:9" x14ac:dyDescent="0.25">
      <c r="B111" s="51" t="s">
        <v>262</v>
      </c>
      <c r="C111" s="64">
        <f t="shared" ref="C111" si="19">SUM(C110)</f>
        <v>0</v>
      </c>
      <c r="D111" s="64">
        <f t="shared" ref="D111:F111" si="20">SUM(D110)</f>
        <v>299</v>
      </c>
      <c r="E111" s="64">
        <f>SUM(E110)</f>
        <v>0</v>
      </c>
      <c r="F111" s="64">
        <f t="shared" si="20"/>
        <v>377</v>
      </c>
      <c r="G111" s="64">
        <f>SUM(G110)</f>
        <v>500</v>
      </c>
      <c r="I111" s="287"/>
    </row>
    <row r="112" spans="1:9" x14ac:dyDescent="0.25">
      <c r="A112" s="27"/>
      <c r="D112" s="31"/>
      <c r="E112" s="56"/>
      <c r="G112" s="28"/>
    </row>
    <row r="113" spans="1:9" x14ac:dyDescent="0.25">
      <c r="A113" s="27"/>
      <c r="D113" s="31"/>
      <c r="E113" s="56"/>
      <c r="G113" s="28"/>
    </row>
    <row r="114" spans="1:9" x14ac:dyDescent="0.25">
      <c r="A114" s="29" t="s">
        <v>263</v>
      </c>
      <c r="D114" s="31"/>
      <c r="E114" s="56"/>
      <c r="G114" s="28"/>
    </row>
    <row r="115" spans="1:9" x14ac:dyDescent="0.25">
      <c r="A115" s="27" t="s">
        <v>264</v>
      </c>
      <c r="C115" s="34">
        <v>453</v>
      </c>
      <c r="D115" s="31">
        <v>0</v>
      </c>
      <c r="E115" s="119">
        <v>1000</v>
      </c>
      <c r="F115" s="33">
        <v>0</v>
      </c>
      <c r="G115" s="41">
        <v>0</v>
      </c>
    </row>
    <row r="116" spans="1:9" x14ac:dyDescent="0.25">
      <c r="B116" s="51" t="s">
        <v>265</v>
      </c>
      <c r="C116" s="44">
        <f t="shared" ref="C116" si="21">SUM(C115)</f>
        <v>453</v>
      </c>
      <c r="D116" s="44">
        <f t="shared" ref="D116:F116" si="22">SUM(D115)</f>
        <v>0</v>
      </c>
      <c r="E116" s="44">
        <f>SUM(E115)</f>
        <v>1000</v>
      </c>
      <c r="F116" s="44">
        <f t="shared" si="22"/>
        <v>0</v>
      </c>
      <c r="G116" s="44">
        <f>SUM(G115)</f>
        <v>0</v>
      </c>
      <c r="I116" s="287">
        <f>SUM(G116-E116)/E116</f>
        <v>-1</v>
      </c>
    </row>
    <row r="117" spans="1:9" x14ac:dyDescent="0.25">
      <c r="B117" s="27"/>
      <c r="D117" s="31"/>
      <c r="E117" s="56"/>
      <c r="G117" s="28"/>
    </row>
    <row r="118" spans="1:9" x14ac:dyDescent="0.25">
      <c r="A118" s="219" t="s">
        <v>124</v>
      </c>
      <c r="B118" s="218" t="s">
        <v>125</v>
      </c>
      <c r="C118" s="221">
        <f>SUM(C90,C97,C101,C111,C116)</f>
        <v>80353</v>
      </c>
      <c r="D118" s="223">
        <f>SUM(D90,D97,D101,D111,D116)</f>
        <v>65240.770000000004</v>
      </c>
      <c r="E118" s="221">
        <f>SUM(E90,E97,E101,E111,E116)</f>
        <v>80500</v>
      </c>
      <c r="F118" s="221">
        <f>SUM(F90,F97,F101,F111,F116)</f>
        <v>47236.65</v>
      </c>
      <c r="G118" s="221">
        <f>SUM(G90,G97,G101,G111,G116)</f>
        <v>80000</v>
      </c>
      <c r="H118" s="219"/>
      <c r="I118" s="310">
        <f>SUM(G118-E118)/E118</f>
        <v>-6.2111801242236021E-3</v>
      </c>
    </row>
    <row r="119" spans="1:9" x14ac:dyDescent="0.25">
      <c r="B119" s="27"/>
      <c r="C119" s="30"/>
      <c r="D119" s="31"/>
      <c r="E119" s="120"/>
      <c r="F119" s="30"/>
      <c r="G119" s="32"/>
    </row>
    <row r="120" spans="1:9" x14ac:dyDescent="0.25">
      <c r="A120" s="27" t="s">
        <v>266</v>
      </c>
      <c r="D120" s="31"/>
      <c r="E120" s="56"/>
      <c r="G120" s="28"/>
    </row>
    <row r="121" spans="1:9" x14ac:dyDescent="0.25">
      <c r="A121" s="29" t="s">
        <v>128</v>
      </c>
      <c r="D121" s="31"/>
      <c r="E121" s="56"/>
      <c r="G121" s="28"/>
    </row>
    <row r="122" spans="1:9" x14ac:dyDescent="0.25">
      <c r="A122" s="27" t="s">
        <v>267</v>
      </c>
      <c r="C122" s="36">
        <v>1000</v>
      </c>
      <c r="D122" s="31">
        <v>0</v>
      </c>
      <c r="E122" s="139">
        <v>0</v>
      </c>
      <c r="F122" s="33">
        <v>0</v>
      </c>
      <c r="G122" s="35">
        <v>0</v>
      </c>
    </row>
    <row r="123" spans="1:9" x14ac:dyDescent="0.25">
      <c r="A123" s="27"/>
      <c r="C123" s="36"/>
      <c r="D123" s="31"/>
      <c r="E123" s="139"/>
      <c r="F123" s="33"/>
      <c r="G123" s="35"/>
    </row>
    <row r="124" spans="1:9" x14ac:dyDescent="0.25">
      <c r="A124" s="219" t="s">
        <v>132</v>
      </c>
      <c r="B124" s="218" t="s">
        <v>133</v>
      </c>
      <c r="C124" s="259">
        <f t="shared" ref="C124" si="23">SUM(C122:C123)</f>
        <v>1000</v>
      </c>
      <c r="D124" s="259">
        <f t="shared" ref="D124:F124" si="24">SUM(D122:D123)</f>
        <v>0</v>
      </c>
      <c r="E124" s="259">
        <f>SUM(E122:E123)</f>
        <v>0</v>
      </c>
      <c r="F124" s="259">
        <f t="shared" si="24"/>
        <v>0</v>
      </c>
      <c r="G124" s="259">
        <f>SUM(G122:G123)</f>
        <v>0</v>
      </c>
      <c r="H124" s="74"/>
      <c r="I124" s="288">
        <v>0</v>
      </c>
    </row>
    <row r="125" spans="1:9" x14ac:dyDescent="0.25">
      <c r="B125" s="27"/>
      <c r="C125" s="36"/>
      <c r="D125" s="31"/>
      <c r="E125" s="139"/>
      <c r="F125" s="33"/>
      <c r="G125" s="139"/>
    </row>
    <row r="126" spans="1:9" x14ac:dyDescent="0.25">
      <c r="A126" s="81"/>
      <c r="B126" s="121" t="s">
        <v>134</v>
      </c>
      <c r="C126" s="132">
        <f>SUM(C29,C85,C118,C124)</f>
        <v>559262</v>
      </c>
      <c r="D126" s="174">
        <f>SUM(D29,D85,D118,D124)</f>
        <v>518965.13</v>
      </c>
      <c r="E126" s="132">
        <f>SUM(E29,E85,E118,E124)</f>
        <v>560760</v>
      </c>
      <c r="F126" s="132">
        <f>SUM(F29,F85,F118,F124)</f>
        <v>393893.05000000005</v>
      </c>
      <c r="G126" s="132">
        <f>SUM(G29,G85,G118,G124)</f>
        <v>585817</v>
      </c>
      <c r="H126" s="81"/>
      <c r="I126" s="289">
        <f>SUM(G126-E126)/E126</f>
        <v>4.4684000285327055E-2</v>
      </c>
    </row>
    <row r="128" spans="1:9" x14ac:dyDescent="0.25">
      <c r="A128" s="40" t="s">
        <v>231</v>
      </c>
    </row>
    <row r="130" spans="1:9" x14ac:dyDescent="0.25">
      <c r="A130" s="75" t="s">
        <v>72</v>
      </c>
      <c r="B130" s="75" t="s">
        <v>135</v>
      </c>
      <c r="C130" s="215">
        <f>G29</f>
        <v>341767</v>
      </c>
      <c r="D130" s="74"/>
      <c r="E130" s="74"/>
      <c r="F130" s="74"/>
      <c r="G130" s="74"/>
      <c r="H130" s="74"/>
      <c r="I130" s="74"/>
    </row>
    <row r="131" spans="1:9" x14ac:dyDescent="0.25">
      <c r="A131" s="75" t="s">
        <v>106</v>
      </c>
      <c r="B131" s="75" t="s">
        <v>136</v>
      </c>
      <c r="C131" s="215">
        <f>G85</f>
        <v>164050</v>
      </c>
      <c r="D131" s="74"/>
      <c r="E131" s="74"/>
      <c r="F131" s="74"/>
      <c r="G131" s="74"/>
      <c r="H131" s="74"/>
      <c r="I131" s="74"/>
    </row>
    <row r="132" spans="1:9" x14ac:dyDescent="0.25">
      <c r="A132" s="75" t="s">
        <v>124</v>
      </c>
      <c r="B132" s="75" t="s">
        <v>137</v>
      </c>
      <c r="C132" s="216">
        <f>G118</f>
        <v>80000</v>
      </c>
      <c r="D132" s="74"/>
      <c r="E132" s="74"/>
      <c r="F132" s="74"/>
      <c r="G132" s="74"/>
      <c r="H132" s="74"/>
      <c r="I132" s="74"/>
    </row>
    <row r="133" spans="1:9" x14ac:dyDescent="0.25">
      <c r="A133" s="75" t="s">
        <v>132</v>
      </c>
      <c r="B133" s="75" t="s">
        <v>138</v>
      </c>
      <c r="C133" s="256">
        <f>G124</f>
        <v>0</v>
      </c>
      <c r="D133" s="74"/>
      <c r="E133" s="74"/>
      <c r="F133" s="74"/>
      <c r="G133" s="74"/>
      <c r="H133" s="74"/>
      <c r="I133" s="74"/>
    </row>
    <row r="134" spans="1:9" x14ac:dyDescent="0.25">
      <c r="A134" s="75"/>
      <c r="B134" s="75"/>
      <c r="C134" s="74"/>
      <c r="D134" s="74"/>
      <c r="E134" s="74"/>
      <c r="F134" s="74"/>
      <c r="G134" s="74"/>
      <c r="H134" s="74"/>
      <c r="I134" s="74"/>
    </row>
    <row r="135" spans="1:9" x14ac:dyDescent="0.25">
      <c r="A135" s="74"/>
      <c r="B135" s="75" t="s">
        <v>139</v>
      </c>
      <c r="C135" s="215">
        <f>SUM(C130:C134)</f>
        <v>585817</v>
      </c>
      <c r="D135" s="74" t="s">
        <v>420</v>
      </c>
      <c r="E135" s="144"/>
      <c r="F135" s="74"/>
      <c r="G135" s="144">
        <f>SUM(G126-E126)</f>
        <v>25057</v>
      </c>
      <c r="H135" s="74"/>
      <c r="I135" s="74"/>
    </row>
  </sheetData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3" width="13.140625" customWidth="1" collapsed="1"/>
    <col min="4" max="4" width="13.140625" customWidth="1"/>
    <col min="5" max="5" width="12.7109375" customWidth="1" collapsed="1"/>
    <col min="6" max="6" width="13.140625" customWidth="1" collapsed="1"/>
    <col min="7" max="7" width="12.7109375" customWidth="1" collapsed="1"/>
    <col min="8" max="8" width="1.7109375" customWidth="1" collapsed="1"/>
    <col min="9" max="9" width="11.5703125" customWidth="1" collapsed="1"/>
    <col min="10" max="10" width="4" customWidth="1"/>
    <col min="11" max="11" width="15.140625" customWidth="1" collapsed="1"/>
    <col min="12" max="12" width="17.140625" customWidth="1"/>
    <col min="13" max="17" width="12.7109375" customWidth="1"/>
    <col min="18" max="18" width="2.85546875" customWidth="1" collapsed="1"/>
    <col min="19" max="19" width="11.5703125" customWidth="1" collapsed="1"/>
  </cols>
  <sheetData>
    <row r="1" spans="1:19" x14ac:dyDescent="0.25">
      <c r="A1" s="17" t="s">
        <v>43</v>
      </c>
      <c r="D1" s="18" t="s">
        <v>44</v>
      </c>
      <c r="E1" s="19"/>
      <c r="G1" s="19" t="s">
        <v>142</v>
      </c>
      <c r="H1" s="20"/>
      <c r="K1" s="17" t="s">
        <v>43</v>
      </c>
      <c r="N1" s="18" t="s">
        <v>44</v>
      </c>
      <c r="R1" s="20"/>
    </row>
    <row r="2" spans="1:19" x14ac:dyDescent="0.25">
      <c r="A2" s="250">
        <f ca="1">TODAY()</f>
        <v>43955</v>
      </c>
      <c r="H2" s="20"/>
      <c r="K2" s="250">
        <f ca="1">TODAY()</f>
        <v>43955</v>
      </c>
      <c r="R2" s="20"/>
    </row>
    <row r="3" spans="1:19" x14ac:dyDescent="0.25">
      <c r="D3" s="21" t="s">
        <v>45</v>
      </c>
      <c r="N3" s="21" t="s">
        <v>140</v>
      </c>
    </row>
    <row r="4" spans="1:19" x14ac:dyDescent="0.25">
      <c r="C4" s="88">
        <v>2016</v>
      </c>
      <c r="D4" s="88">
        <v>2016</v>
      </c>
      <c r="E4" s="227">
        <v>2017</v>
      </c>
      <c r="F4" s="88">
        <v>2017</v>
      </c>
      <c r="G4" s="90">
        <v>2018</v>
      </c>
      <c r="I4" s="93" t="s">
        <v>46</v>
      </c>
      <c r="J4" s="93"/>
      <c r="M4" s="88">
        <v>2016</v>
      </c>
      <c r="N4" s="88">
        <v>2016</v>
      </c>
      <c r="O4" s="88">
        <v>2017</v>
      </c>
      <c r="P4" s="88">
        <v>2017</v>
      </c>
      <c r="Q4" s="90">
        <v>2018</v>
      </c>
      <c r="S4" s="93" t="s">
        <v>46</v>
      </c>
    </row>
    <row r="5" spans="1:19" x14ac:dyDescent="0.25">
      <c r="C5" s="21" t="s">
        <v>47</v>
      </c>
      <c r="D5" s="21" t="s">
        <v>48</v>
      </c>
      <c r="E5" s="124" t="s">
        <v>47</v>
      </c>
      <c r="F5" s="94" t="s">
        <v>415</v>
      </c>
      <c r="G5" s="95" t="s">
        <v>414</v>
      </c>
      <c r="I5" s="93" t="s">
        <v>268</v>
      </c>
      <c r="J5" s="93"/>
      <c r="M5" s="21" t="s">
        <v>47</v>
      </c>
      <c r="N5" s="21" t="s">
        <v>48</v>
      </c>
      <c r="O5" s="21" t="s">
        <v>47</v>
      </c>
      <c r="P5" s="94" t="s">
        <v>452</v>
      </c>
      <c r="Q5" s="95" t="s">
        <v>414</v>
      </c>
      <c r="S5" s="93" t="s">
        <v>268</v>
      </c>
    </row>
    <row r="6" spans="1:19" x14ac:dyDescent="0.25">
      <c r="A6" s="27" t="s">
        <v>269</v>
      </c>
      <c r="E6" s="56"/>
      <c r="G6" s="28"/>
      <c r="K6" s="27" t="s">
        <v>270</v>
      </c>
      <c r="Q6" s="28"/>
    </row>
    <row r="7" spans="1:19" x14ac:dyDescent="0.25">
      <c r="A7" s="29" t="s">
        <v>52</v>
      </c>
      <c r="E7" s="56"/>
      <c r="G7" s="28"/>
      <c r="K7" s="27" t="s">
        <v>271</v>
      </c>
      <c r="M7" s="48">
        <v>990000</v>
      </c>
      <c r="N7" s="214">
        <v>1404908.73</v>
      </c>
      <c r="O7" s="48">
        <v>990000</v>
      </c>
      <c r="P7" s="48">
        <v>760734.73</v>
      </c>
      <c r="Q7" s="49">
        <v>990000</v>
      </c>
    </row>
    <row r="8" spans="1:19" x14ac:dyDescent="0.25">
      <c r="A8" s="27" t="s">
        <v>213</v>
      </c>
      <c r="C8" s="67">
        <v>44277</v>
      </c>
      <c r="D8" s="214">
        <v>45628.800000000003</v>
      </c>
      <c r="E8" s="170">
        <v>46675</v>
      </c>
      <c r="F8" s="67">
        <v>26928</v>
      </c>
      <c r="G8" s="32">
        <v>47376</v>
      </c>
      <c r="L8" s="27"/>
      <c r="M8" s="48"/>
      <c r="O8" s="48"/>
      <c r="P8" s="48"/>
      <c r="Q8" s="48"/>
    </row>
    <row r="9" spans="1:19" x14ac:dyDescent="0.25">
      <c r="A9" s="27" t="s">
        <v>54</v>
      </c>
      <c r="C9" s="67">
        <v>34931</v>
      </c>
      <c r="D9" s="214">
        <v>33279.65</v>
      </c>
      <c r="E9" s="170">
        <v>43232</v>
      </c>
      <c r="F9" s="67">
        <v>24930</v>
      </c>
      <c r="G9" s="32">
        <v>43861</v>
      </c>
      <c r="L9" s="121" t="s">
        <v>149</v>
      </c>
      <c r="M9" s="132">
        <f t="shared" ref="M9" si="0">SUM(M7:M8)</f>
        <v>990000</v>
      </c>
      <c r="N9" s="132">
        <f t="shared" ref="N9:P9" si="1">SUM(N7:N8)</f>
        <v>1404908.73</v>
      </c>
      <c r="O9" s="132">
        <f>SUM(O7:O8)</f>
        <v>990000</v>
      </c>
      <c r="P9" s="132">
        <f t="shared" si="1"/>
        <v>760734.73</v>
      </c>
      <c r="Q9" s="132">
        <f>SUM(Q7:Q8)</f>
        <v>990000</v>
      </c>
      <c r="R9" s="81"/>
      <c r="S9" s="308">
        <v>0</v>
      </c>
    </row>
    <row r="10" spans="1:19" x14ac:dyDescent="0.25">
      <c r="A10" s="27" t="s">
        <v>152</v>
      </c>
      <c r="C10" s="67">
        <v>81532</v>
      </c>
      <c r="D10" s="214">
        <v>69515.12</v>
      </c>
      <c r="E10" s="170">
        <v>102434</v>
      </c>
      <c r="F10" s="67">
        <v>49052.12</v>
      </c>
      <c r="G10" s="32">
        <v>98632</v>
      </c>
    </row>
    <row r="11" spans="1:19" x14ac:dyDescent="0.25">
      <c r="A11" s="27" t="s">
        <v>153</v>
      </c>
      <c r="C11" s="67">
        <v>0</v>
      </c>
      <c r="D11" s="214">
        <v>51.48</v>
      </c>
      <c r="E11" s="170">
        <v>0</v>
      </c>
      <c r="F11" s="67">
        <v>0</v>
      </c>
      <c r="G11" s="35">
        <v>0</v>
      </c>
    </row>
    <row r="12" spans="1:19" x14ac:dyDescent="0.25">
      <c r="A12" s="27" t="s">
        <v>57</v>
      </c>
      <c r="C12" s="67">
        <v>6814</v>
      </c>
      <c r="D12" s="214">
        <v>5267.67</v>
      </c>
      <c r="E12" s="170">
        <v>0</v>
      </c>
      <c r="F12" s="170">
        <v>0</v>
      </c>
      <c r="G12" s="35">
        <v>0</v>
      </c>
    </row>
    <row r="13" spans="1:19" x14ac:dyDescent="0.25">
      <c r="A13" s="27" t="s">
        <v>58</v>
      </c>
      <c r="C13" s="67">
        <v>4472</v>
      </c>
      <c r="D13" s="214">
        <v>6101.49</v>
      </c>
      <c r="E13" s="170">
        <v>0</v>
      </c>
      <c r="F13" s="170">
        <v>0</v>
      </c>
      <c r="G13" s="35">
        <v>0</v>
      </c>
    </row>
    <row r="14" spans="1:19" x14ac:dyDescent="0.25">
      <c r="A14" s="27" t="s">
        <v>59</v>
      </c>
      <c r="C14" s="67">
        <v>10367</v>
      </c>
      <c r="D14" s="214">
        <v>11313.7</v>
      </c>
      <c r="E14" s="170">
        <v>0</v>
      </c>
      <c r="F14" s="170">
        <v>0</v>
      </c>
      <c r="G14" s="35">
        <v>0</v>
      </c>
    </row>
    <row r="15" spans="1:19" x14ac:dyDescent="0.25">
      <c r="A15" s="27" t="s">
        <v>60</v>
      </c>
      <c r="C15" s="67">
        <v>284</v>
      </c>
      <c r="D15" s="214">
        <v>0</v>
      </c>
      <c r="E15" s="170">
        <v>0</v>
      </c>
      <c r="F15" s="170">
        <v>0</v>
      </c>
      <c r="G15" s="35">
        <v>0</v>
      </c>
    </row>
    <row r="16" spans="1:19" x14ac:dyDescent="0.25">
      <c r="A16" s="27"/>
      <c r="B16" s="136" t="s">
        <v>52</v>
      </c>
      <c r="C16" s="38">
        <f t="shared" ref="C16" si="2">SUM(C8:C15)</f>
        <v>182677</v>
      </c>
      <c r="D16" s="38">
        <f t="shared" ref="D16:F16" si="3">SUM(D8:D15)</f>
        <v>171157.91000000003</v>
      </c>
      <c r="E16" s="38">
        <f>SUM(E8:E15)</f>
        <v>192341</v>
      </c>
      <c r="F16" s="38">
        <f t="shared" si="3"/>
        <v>100910.12</v>
      </c>
      <c r="G16" s="38">
        <f>SUM(G8:G15)</f>
        <v>189869</v>
      </c>
      <c r="I16" s="300">
        <f>SUM(G16-E16)/E16</f>
        <v>-1.2852174003462601E-2</v>
      </c>
    </row>
    <row r="17" spans="1:10" x14ac:dyDescent="0.25">
      <c r="A17" s="27"/>
      <c r="B17" s="117"/>
      <c r="C17" s="67"/>
      <c r="D17" s="31"/>
      <c r="E17" s="170"/>
      <c r="F17" s="67"/>
      <c r="G17" s="105"/>
    </row>
    <row r="18" spans="1:10" x14ac:dyDescent="0.25">
      <c r="A18" s="29" t="s">
        <v>62</v>
      </c>
      <c r="C18" s="54"/>
      <c r="D18" s="31"/>
      <c r="E18" s="179"/>
      <c r="F18" s="54"/>
      <c r="G18" s="176"/>
    </row>
    <row r="19" spans="1:10" x14ac:dyDescent="0.25">
      <c r="A19" s="27" t="s">
        <v>63</v>
      </c>
      <c r="C19" s="67">
        <v>4617</v>
      </c>
      <c r="D19" s="214">
        <v>3059.88</v>
      </c>
      <c r="E19" s="170">
        <v>3100</v>
      </c>
      <c r="F19" s="67">
        <v>1741.88</v>
      </c>
      <c r="G19" s="41">
        <v>3285</v>
      </c>
    </row>
    <row r="20" spans="1:10" x14ac:dyDescent="0.25">
      <c r="A20" s="27" t="s">
        <v>64</v>
      </c>
      <c r="C20" s="67">
        <v>78703</v>
      </c>
      <c r="D20" s="214">
        <v>65382.62</v>
      </c>
      <c r="E20" s="170">
        <v>79002</v>
      </c>
      <c r="F20" s="67">
        <v>38754.9</v>
      </c>
      <c r="G20" s="32">
        <v>83990</v>
      </c>
    </row>
    <row r="21" spans="1:10" x14ac:dyDescent="0.25">
      <c r="A21" s="27" t="s">
        <v>65</v>
      </c>
      <c r="C21" s="67">
        <v>1750</v>
      </c>
      <c r="D21" s="214">
        <v>927.78</v>
      </c>
      <c r="E21" s="170">
        <v>1750</v>
      </c>
      <c r="F21" s="67">
        <v>1252.49</v>
      </c>
      <c r="G21" s="41">
        <v>1750</v>
      </c>
    </row>
    <row r="22" spans="1:10" x14ac:dyDescent="0.25">
      <c r="A22" s="27" t="s">
        <v>66</v>
      </c>
      <c r="C22" s="67">
        <v>200</v>
      </c>
      <c r="D22" s="214">
        <v>0</v>
      </c>
      <c r="E22" s="170">
        <v>200</v>
      </c>
      <c r="F22" s="67">
        <v>0</v>
      </c>
      <c r="G22" s="42">
        <v>200</v>
      </c>
    </row>
    <row r="23" spans="1:10" x14ac:dyDescent="0.25">
      <c r="A23" s="27" t="s">
        <v>67</v>
      </c>
      <c r="C23" s="67">
        <v>2000</v>
      </c>
      <c r="D23" s="214">
        <v>9141.41</v>
      </c>
      <c r="E23" s="170">
        <v>1606</v>
      </c>
      <c r="F23" s="67">
        <v>669.06</v>
      </c>
      <c r="G23" s="41">
        <v>1760</v>
      </c>
    </row>
    <row r="24" spans="1:10" x14ac:dyDescent="0.25">
      <c r="A24" s="27" t="s">
        <v>68</v>
      </c>
      <c r="C24" s="67">
        <v>5647</v>
      </c>
      <c r="D24" s="214">
        <v>5949.01</v>
      </c>
      <c r="E24" s="170">
        <v>6295</v>
      </c>
      <c r="F24" s="67">
        <v>3630</v>
      </c>
      <c r="G24" s="41">
        <v>6387</v>
      </c>
    </row>
    <row r="25" spans="1:10" x14ac:dyDescent="0.25">
      <c r="A25" s="27" t="s">
        <v>69</v>
      </c>
      <c r="C25" s="67">
        <v>2993</v>
      </c>
      <c r="D25" s="214">
        <v>2855.99</v>
      </c>
      <c r="E25" s="170">
        <v>3350</v>
      </c>
      <c r="F25" s="67">
        <v>1489.42</v>
      </c>
      <c r="G25" s="41">
        <v>3483</v>
      </c>
    </row>
    <row r="26" spans="1:10" x14ac:dyDescent="0.25">
      <c r="A26" s="27" t="s">
        <v>70</v>
      </c>
      <c r="C26" s="67">
        <v>14407</v>
      </c>
      <c r="D26" s="214">
        <v>12337.77</v>
      </c>
      <c r="E26" s="170">
        <v>15205</v>
      </c>
      <c r="F26" s="67">
        <v>7252.71</v>
      </c>
      <c r="G26" s="32">
        <v>15015</v>
      </c>
    </row>
    <row r="27" spans="1:10" x14ac:dyDescent="0.25">
      <c r="B27" s="51" t="s">
        <v>234</v>
      </c>
      <c r="C27" s="38">
        <f t="shared" ref="C27" si="4">SUM(C19:C26)</f>
        <v>110317</v>
      </c>
      <c r="D27" s="38">
        <f t="shared" ref="D27:F27" si="5">SUM(D19:D26)</f>
        <v>99654.46</v>
      </c>
      <c r="E27" s="38">
        <f>SUM(E19:E26)</f>
        <v>110508</v>
      </c>
      <c r="F27" s="38">
        <f t="shared" si="5"/>
        <v>54790.459999999992</v>
      </c>
      <c r="G27" s="38">
        <f>SUM(G19:G26)</f>
        <v>115870</v>
      </c>
      <c r="I27" s="299">
        <f>SUM(G27-E27)/E27</f>
        <v>4.8521374018170631E-2</v>
      </c>
    </row>
    <row r="28" spans="1:10" x14ac:dyDescent="0.25">
      <c r="A28" s="27"/>
      <c r="C28" s="67"/>
      <c r="D28" s="31"/>
      <c r="E28" s="170"/>
      <c r="F28" s="67"/>
      <c r="G28" s="105"/>
    </row>
    <row r="29" spans="1:10" x14ac:dyDescent="0.25">
      <c r="A29" s="218" t="s">
        <v>72</v>
      </c>
      <c r="B29" s="218" t="s">
        <v>190</v>
      </c>
      <c r="C29" s="223">
        <f t="shared" ref="C29" si="6">SUM(C16+C27)</f>
        <v>292994</v>
      </c>
      <c r="D29" s="223">
        <f t="shared" ref="D29:F29" si="7">SUM(D16+D27)</f>
        <v>270812.37000000005</v>
      </c>
      <c r="E29" s="223">
        <f>SUM(E16+E27)</f>
        <v>302849</v>
      </c>
      <c r="F29" s="223">
        <f t="shared" si="7"/>
        <v>155700.57999999999</v>
      </c>
      <c r="G29" s="223">
        <f>SUM(G16+G27)</f>
        <v>305739</v>
      </c>
      <c r="H29" s="219"/>
      <c r="I29" s="298">
        <f>SUM(G29-E29)/E29</f>
        <v>9.5427094030358355E-3</v>
      </c>
      <c r="J29" s="125"/>
    </row>
    <row r="30" spans="1:10" x14ac:dyDescent="0.25">
      <c r="B30" s="27"/>
      <c r="C30" s="67"/>
      <c r="D30" s="31"/>
      <c r="E30" s="170"/>
      <c r="F30" s="67"/>
      <c r="G30" s="105"/>
    </row>
    <row r="31" spans="1:10" x14ac:dyDescent="0.25">
      <c r="A31" s="27" t="s">
        <v>272</v>
      </c>
      <c r="C31" s="54"/>
      <c r="D31" s="31"/>
      <c r="E31" s="179"/>
      <c r="F31" s="54"/>
      <c r="G31" s="176"/>
    </row>
    <row r="32" spans="1:10" x14ac:dyDescent="0.25">
      <c r="A32" s="29" t="s">
        <v>160</v>
      </c>
      <c r="C32" s="54"/>
      <c r="D32" s="31"/>
      <c r="E32" s="179"/>
      <c r="F32" s="54"/>
      <c r="G32" s="176"/>
    </row>
    <row r="33" spans="1:18" x14ac:dyDescent="0.25">
      <c r="A33" s="27" t="s">
        <v>192</v>
      </c>
      <c r="C33" s="67">
        <v>40000</v>
      </c>
      <c r="D33" s="214">
        <v>31880.93</v>
      </c>
      <c r="E33" s="170">
        <v>40000</v>
      </c>
      <c r="F33" s="67">
        <v>18079.580000000002</v>
      </c>
      <c r="G33" s="105">
        <v>45000</v>
      </c>
    </row>
    <row r="34" spans="1:18" x14ac:dyDescent="0.25">
      <c r="B34" s="51" t="s">
        <v>160</v>
      </c>
      <c r="C34" s="38">
        <f t="shared" ref="C34" si="8">SUM(C33)</f>
        <v>40000</v>
      </c>
      <c r="D34" s="38">
        <f t="shared" ref="D34:F34" si="9">SUM(D33)</f>
        <v>31880.93</v>
      </c>
      <c r="E34" s="38">
        <f>SUM(E33)</f>
        <v>40000</v>
      </c>
      <c r="F34" s="38">
        <f t="shared" si="9"/>
        <v>18079.580000000002</v>
      </c>
      <c r="G34" s="38">
        <f>SUM(G33)</f>
        <v>45000</v>
      </c>
      <c r="I34" s="299">
        <f>SUM(G34-E34)/E34</f>
        <v>0.125</v>
      </c>
    </row>
    <row r="35" spans="1:18" x14ac:dyDescent="0.25">
      <c r="A35" s="17" t="s">
        <v>43</v>
      </c>
      <c r="D35" s="18" t="s">
        <v>44</v>
      </c>
      <c r="E35" s="19"/>
      <c r="G35" s="19" t="s">
        <v>158</v>
      </c>
      <c r="H35" s="20"/>
      <c r="R35" s="20"/>
    </row>
    <row r="36" spans="1:18" x14ac:dyDescent="0.25">
      <c r="A36" s="17"/>
      <c r="H36" s="20"/>
      <c r="R36" s="20"/>
    </row>
    <row r="37" spans="1:18" x14ac:dyDescent="0.25">
      <c r="D37" s="21" t="s">
        <v>45</v>
      </c>
    </row>
    <row r="38" spans="1:18" x14ac:dyDescent="0.25">
      <c r="C38" s="88">
        <v>2016</v>
      </c>
      <c r="D38" s="88">
        <v>2016</v>
      </c>
      <c r="E38" s="227">
        <v>2017</v>
      </c>
      <c r="F38" s="88">
        <v>2017</v>
      </c>
      <c r="G38" s="90">
        <v>2018</v>
      </c>
      <c r="I38" s="93" t="s">
        <v>46</v>
      </c>
    </row>
    <row r="39" spans="1:18" x14ac:dyDescent="0.25">
      <c r="C39" s="21" t="s">
        <v>47</v>
      </c>
      <c r="D39" s="21" t="s">
        <v>48</v>
      </c>
      <c r="E39" s="124" t="s">
        <v>47</v>
      </c>
      <c r="F39" s="94" t="s">
        <v>415</v>
      </c>
      <c r="G39" s="95" t="s">
        <v>414</v>
      </c>
      <c r="I39" s="93" t="s">
        <v>268</v>
      </c>
    </row>
    <row r="40" spans="1:18" x14ac:dyDescent="0.25">
      <c r="A40" s="27" t="s">
        <v>273</v>
      </c>
      <c r="E40" s="56"/>
      <c r="G40" s="28"/>
    </row>
    <row r="41" spans="1:18" x14ac:dyDescent="0.25">
      <c r="A41" s="29" t="s">
        <v>79</v>
      </c>
      <c r="E41" s="56"/>
      <c r="G41" s="28"/>
    </row>
    <row r="42" spans="1:18" x14ac:dyDescent="0.25">
      <c r="A42" s="27" t="s">
        <v>76</v>
      </c>
      <c r="C42" s="36">
        <v>1000</v>
      </c>
      <c r="D42" s="214">
        <v>523.94000000000005</v>
      </c>
      <c r="E42" s="119">
        <v>1000</v>
      </c>
      <c r="F42" s="34">
        <v>279.68</v>
      </c>
      <c r="G42" s="41">
        <v>1000</v>
      </c>
    </row>
    <row r="43" spans="1:18" x14ac:dyDescent="0.25">
      <c r="A43" s="27" t="s">
        <v>77</v>
      </c>
      <c r="C43" s="34">
        <v>200</v>
      </c>
      <c r="D43" s="214">
        <v>107</v>
      </c>
      <c r="E43" s="53">
        <v>200</v>
      </c>
      <c r="F43" s="33">
        <v>0</v>
      </c>
      <c r="G43" s="42">
        <v>200</v>
      </c>
    </row>
    <row r="44" spans="1:18" x14ac:dyDescent="0.25">
      <c r="A44" s="27" t="s">
        <v>78</v>
      </c>
      <c r="C44" s="34">
        <v>200</v>
      </c>
      <c r="D44" s="214">
        <v>0</v>
      </c>
      <c r="E44" s="53">
        <v>400</v>
      </c>
      <c r="F44" s="33">
        <v>0</v>
      </c>
      <c r="G44" s="42">
        <v>400</v>
      </c>
    </row>
    <row r="45" spans="1:18" x14ac:dyDescent="0.25">
      <c r="B45" s="51" t="s">
        <v>79</v>
      </c>
      <c r="C45" s="44">
        <f t="shared" ref="C45" si="10">SUM(C42:C44)</f>
        <v>1400</v>
      </c>
      <c r="D45" s="38">
        <f t="shared" ref="D45:F45" si="11">SUM(D42:D44)</f>
        <v>630.94000000000005</v>
      </c>
      <c r="E45" s="44">
        <f>SUM(E42:E44)</f>
        <v>1600</v>
      </c>
      <c r="F45" s="44">
        <f t="shared" si="11"/>
        <v>279.68</v>
      </c>
      <c r="G45" s="44">
        <f>SUM(G42:G44)</f>
        <v>1600</v>
      </c>
      <c r="I45" s="299">
        <f>SUM(G45-E45)/E45</f>
        <v>0</v>
      </c>
    </row>
    <row r="46" spans="1:18" x14ac:dyDescent="0.25">
      <c r="B46" s="27"/>
      <c r="D46" s="31"/>
      <c r="E46" s="56"/>
      <c r="G46" s="28"/>
    </row>
    <row r="47" spans="1:18" x14ac:dyDescent="0.25">
      <c r="A47" s="29" t="s">
        <v>84</v>
      </c>
      <c r="D47" s="31"/>
      <c r="E47" s="56"/>
      <c r="G47" s="28"/>
    </row>
    <row r="48" spans="1:18" x14ac:dyDescent="0.25">
      <c r="A48" s="27" t="s">
        <v>86</v>
      </c>
      <c r="C48" s="36">
        <v>4000</v>
      </c>
      <c r="D48" s="214">
        <v>836.66</v>
      </c>
      <c r="E48" s="119">
        <v>1500</v>
      </c>
      <c r="F48" s="34">
        <v>463.89</v>
      </c>
      <c r="G48" s="41">
        <v>1500</v>
      </c>
    </row>
    <row r="49" spans="1:9" x14ac:dyDescent="0.25">
      <c r="A49" s="27" t="s">
        <v>165</v>
      </c>
      <c r="C49" s="36">
        <v>2000</v>
      </c>
      <c r="D49" s="214">
        <v>1761.22</v>
      </c>
      <c r="E49" s="119">
        <v>2000</v>
      </c>
      <c r="F49" s="34">
        <v>721.8</v>
      </c>
      <c r="G49" s="41">
        <v>2000</v>
      </c>
    </row>
    <row r="50" spans="1:9" x14ac:dyDescent="0.25">
      <c r="B50" s="51" t="s">
        <v>84</v>
      </c>
      <c r="C50" s="44">
        <f t="shared" ref="C50" si="12">SUM(C48:C49)</f>
        <v>6000</v>
      </c>
      <c r="D50" s="38">
        <f t="shared" ref="D50:F50" si="13">SUM(D48:D49)</f>
        <v>2597.88</v>
      </c>
      <c r="E50" s="44">
        <f>SUM(E48:E49)</f>
        <v>3500</v>
      </c>
      <c r="F50" s="44">
        <f t="shared" si="13"/>
        <v>1185.69</v>
      </c>
      <c r="G50" s="44">
        <f>SUM(G48:G49)</f>
        <v>3500</v>
      </c>
      <c r="I50" s="299">
        <f>SUM(G50-E50)/E50</f>
        <v>0</v>
      </c>
    </row>
    <row r="51" spans="1:9" x14ac:dyDescent="0.25">
      <c r="B51" s="27"/>
      <c r="C51" s="36"/>
      <c r="D51" s="31"/>
      <c r="E51" s="119"/>
      <c r="F51" s="36"/>
      <c r="G51" s="41"/>
    </row>
    <row r="52" spans="1:9" x14ac:dyDescent="0.25">
      <c r="A52" s="29" t="s">
        <v>87</v>
      </c>
      <c r="D52" s="31"/>
      <c r="E52" s="56"/>
      <c r="G52" s="28"/>
    </row>
    <row r="53" spans="1:9" x14ac:dyDescent="0.25">
      <c r="A53" s="27" t="s">
        <v>274</v>
      </c>
      <c r="C53" s="36">
        <v>5000</v>
      </c>
      <c r="D53" s="214">
        <v>232.78</v>
      </c>
      <c r="E53" s="119">
        <v>1000</v>
      </c>
      <c r="F53" s="34">
        <v>158.28</v>
      </c>
      <c r="G53" s="41">
        <v>1000</v>
      </c>
    </row>
    <row r="54" spans="1:9" x14ac:dyDescent="0.25">
      <c r="B54" s="51" t="s">
        <v>87</v>
      </c>
      <c r="C54" s="44">
        <f t="shared" ref="C54" si="14">SUM(C53)</f>
        <v>5000</v>
      </c>
      <c r="D54" s="38">
        <f t="shared" ref="D54:F54" si="15">SUM(D53)</f>
        <v>232.78</v>
      </c>
      <c r="E54" s="44">
        <f>SUM(E53)</f>
        <v>1000</v>
      </c>
      <c r="F54" s="44">
        <f t="shared" si="15"/>
        <v>158.28</v>
      </c>
      <c r="G54" s="44">
        <f>SUM(G53)</f>
        <v>1000</v>
      </c>
      <c r="I54" s="299">
        <f>SUM(G54-E54)/E54</f>
        <v>0</v>
      </c>
    </row>
    <row r="55" spans="1:9" x14ac:dyDescent="0.25">
      <c r="A55" s="27"/>
      <c r="D55" s="31"/>
      <c r="E55" s="56"/>
      <c r="G55" s="28"/>
    </row>
    <row r="56" spans="1:9" x14ac:dyDescent="0.25">
      <c r="A56" s="29" t="s">
        <v>90</v>
      </c>
      <c r="D56" s="31"/>
      <c r="E56" s="56"/>
      <c r="G56" s="28"/>
    </row>
    <row r="57" spans="1:9" x14ac:dyDescent="0.25">
      <c r="A57" s="27" t="s">
        <v>275</v>
      </c>
      <c r="C57" s="36">
        <v>1000</v>
      </c>
      <c r="D57" s="214">
        <v>0</v>
      </c>
      <c r="E57" s="139">
        <v>0</v>
      </c>
      <c r="F57" s="33">
        <v>0</v>
      </c>
      <c r="G57" s="35">
        <v>0</v>
      </c>
    </row>
    <row r="58" spans="1:9" x14ac:dyDescent="0.25">
      <c r="A58" s="27" t="s">
        <v>92</v>
      </c>
      <c r="C58" s="36">
        <v>8500</v>
      </c>
      <c r="D58" s="214">
        <v>2064.15</v>
      </c>
      <c r="E58" s="119">
        <v>3500</v>
      </c>
      <c r="F58" s="36">
        <v>1519.17</v>
      </c>
      <c r="G58" s="41">
        <v>3500</v>
      </c>
    </row>
    <row r="59" spans="1:9" x14ac:dyDescent="0.25">
      <c r="A59" s="27" t="s">
        <v>224</v>
      </c>
      <c r="C59" s="36">
        <v>1000</v>
      </c>
      <c r="D59" s="214">
        <v>0</v>
      </c>
      <c r="E59" s="139">
        <v>0</v>
      </c>
      <c r="F59" s="33">
        <v>0</v>
      </c>
      <c r="G59" s="35">
        <v>0</v>
      </c>
    </row>
    <row r="60" spans="1:9" x14ac:dyDescent="0.25">
      <c r="B60" s="51" t="s">
        <v>170</v>
      </c>
      <c r="C60" s="44">
        <f t="shared" ref="C60" si="16">SUM(C57:C59)</f>
        <v>10500</v>
      </c>
      <c r="D60" s="38">
        <f t="shared" ref="D60:F60" si="17">SUM(D57:D59)</f>
        <v>2064.15</v>
      </c>
      <c r="E60" s="44">
        <f>SUM(E57:E59)</f>
        <v>3500</v>
      </c>
      <c r="F60" s="44">
        <f t="shared" si="17"/>
        <v>1519.17</v>
      </c>
      <c r="G60" s="44">
        <f>SUM(G57:G59)</f>
        <v>3500</v>
      </c>
      <c r="I60" s="299">
        <f>SUM(G60-E60)/E60</f>
        <v>0</v>
      </c>
    </row>
    <row r="61" spans="1:9" x14ac:dyDescent="0.25">
      <c r="B61" s="27"/>
      <c r="D61" s="214"/>
      <c r="E61" s="56"/>
      <c r="G61" s="28"/>
    </row>
    <row r="62" spans="1:9" x14ac:dyDescent="0.25">
      <c r="A62" s="29" t="s">
        <v>94</v>
      </c>
      <c r="D62" s="214"/>
      <c r="E62" s="56"/>
      <c r="G62" s="28"/>
    </row>
    <row r="63" spans="1:9" x14ac:dyDescent="0.25">
      <c r="A63" s="27" t="s">
        <v>95</v>
      </c>
      <c r="C63" s="34">
        <v>150</v>
      </c>
      <c r="D63" s="214">
        <v>0</v>
      </c>
      <c r="E63" s="53">
        <v>150</v>
      </c>
      <c r="F63" s="33">
        <v>0</v>
      </c>
      <c r="G63" s="42">
        <v>150</v>
      </c>
    </row>
    <row r="64" spans="1:9" x14ac:dyDescent="0.25">
      <c r="A64" s="27" t="s">
        <v>171</v>
      </c>
      <c r="C64" s="34">
        <v>150</v>
      </c>
      <c r="D64" s="214">
        <v>399.96</v>
      </c>
      <c r="E64" s="53">
        <v>400</v>
      </c>
      <c r="F64" s="34">
        <v>150</v>
      </c>
      <c r="G64" s="42">
        <v>500</v>
      </c>
    </row>
    <row r="65" spans="1:18" x14ac:dyDescent="0.25">
      <c r="A65" s="27" t="s">
        <v>276</v>
      </c>
      <c r="C65" s="36">
        <v>5500</v>
      </c>
      <c r="D65" s="214">
        <v>3015.26</v>
      </c>
      <c r="E65" s="119">
        <v>5500</v>
      </c>
      <c r="F65" s="36">
        <v>1481.77</v>
      </c>
      <c r="G65" s="41">
        <v>5500</v>
      </c>
    </row>
    <row r="69" spans="1:18" x14ac:dyDescent="0.25">
      <c r="A69" s="17" t="s">
        <v>43</v>
      </c>
      <c r="D69" s="18" t="s">
        <v>44</v>
      </c>
      <c r="E69" s="19"/>
      <c r="G69" s="19" t="s">
        <v>100</v>
      </c>
      <c r="H69" s="20"/>
      <c r="R69" s="20"/>
    </row>
    <row r="70" spans="1:18" x14ac:dyDescent="0.25">
      <c r="A70" s="17" t="s">
        <v>277</v>
      </c>
      <c r="H70" s="20"/>
      <c r="R70" s="20"/>
    </row>
    <row r="71" spans="1:18" x14ac:dyDescent="0.25">
      <c r="D71" s="21" t="s">
        <v>45</v>
      </c>
    </row>
    <row r="72" spans="1:18" x14ac:dyDescent="0.25">
      <c r="C72" s="88">
        <v>2016</v>
      </c>
      <c r="D72" s="88">
        <v>2016</v>
      </c>
      <c r="E72" s="227">
        <v>2017</v>
      </c>
      <c r="F72" s="88">
        <v>2017</v>
      </c>
      <c r="G72" s="90">
        <v>2018</v>
      </c>
      <c r="I72" s="93" t="s">
        <v>46</v>
      </c>
    </row>
    <row r="73" spans="1:18" x14ac:dyDescent="0.25">
      <c r="C73" s="21" t="s">
        <v>47</v>
      </c>
      <c r="D73" s="21" t="s">
        <v>48</v>
      </c>
      <c r="E73" s="124" t="s">
        <v>47</v>
      </c>
      <c r="F73" s="94" t="s">
        <v>415</v>
      </c>
      <c r="G73" s="95" t="s">
        <v>414</v>
      </c>
      <c r="I73" s="93" t="s">
        <v>268</v>
      </c>
    </row>
    <row r="74" spans="1:18" x14ac:dyDescent="0.25">
      <c r="A74" s="27" t="s">
        <v>278</v>
      </c>
      <c r="E74" s="56"/>
      <c r="G74" s="28"/>
    </row>
    <row r="75" spans="1:18" x14ac:dyDescent="0.25">
      <c r="A75" s="27" t="s">
        <v>97</v>
      </c>
      <c r="C75" s="36">
        <v>6000</v>
      </c>
      <c r="D75" s="214">
        <v>4281.87</v>
      </c>
      <c r="E75" s="119">
        <v>5000</v>
      </c>
      <c r="F75" s="36">
        <v>1884.64</v>
      </c>
      <c r="G75" s="41">
        <v>5000</v>
      </c>
    </row>
    <row r="76" spans="1:18" x14ac:dyDescent="0.25">
      <c r="A76" s="27" t="s">
        <v>98</v>
      </c>
      <c r="C76" s="36">
        <v>1000</v>
      </c>
      <c r="D76" s="214">
        <v>162.75</v>
      </c>
      <c r="E76" s="119">
        <v>1000</v>
      </c>
      <c r="F76" s="33">
        <v>0</v>
      </c>
      <c r="G76" s="41">
        <v>1000</v>
      </c>
    </row>
    <row r="77" spans="1:18" x14ac:dyDescent="0.25">
      <c r="A77" s="27" t="s">
        <v>238</v>
      </c>
      <c r="C77" s="34">
        <v>100</v>
      </c>
      <c r="D77" s="214">
        <v>0</v>
      </c>
      <c r="E77" s="119">
        <v>1500</v>
      </c>
      <c r="F77" s="33">
        <v>0</v>
      </c>
      <c r="G77" s="41">
        <v>1500</v>
      </c>
    </row>
    <row r="78" spans="1:18" x14ac:dyDescent="0.25">
      <c r="B78" s="51" t="s">
        <v>99</v>
      </c>
      <c r="C78" s="55">
        <f>C63+C64+C65+C75+C76+C77</f>
        <v>12900</v>
      </c>
      <c r="D78" s="55">
        <f t="shared" ref="D78:G78" si="18">D63+D64+D65+D75+D76+D77</f>
        <v>7859.84</v>
      </c>
      <c r="E78" s="55">
        <f t="shared" si="18"/>
        <v>13550</v>
      </c>
      <c r="F78" s="55">
        <f t="shared" si="18"/>
        <v>3516.41</v>
      </c>
      <c r="G78" s="55">
        <f t="shared" si="18"/>
        <v>13650</v>
      </c>
      <c r="I78" s="299">
        <f>SUM(G78-E78)/E78</f>
        <v>7.3800738007380072E-3</v>
      </c>
    </row>
    <row r="79" spans="1:18" x14ac:dyDescent="0.25">
      <c r="A79" s="27"/>
      <c r="E79" s="56"/>
      <c r="G79" s="28"/>
    </row>
    <row r="80" spans="1:18" x14ac:dyDescent="0.25">
      <c r="A80" s="29" t="s">
        <v>102</v>
      </c>
      <c r="E80" s="56"/>
      <c r="G80" s="28"/>
    </row>
    <row r="81" spans="1:9" x14ac:dyDescent="0.25">
      <c r="A81" s="27" t="s">
        <v>103</v>
      </c>
      <c r="C81" s="33">
        <v>0</v>
      </c>
      <c r="D81" s="214">
        <v>530</v>
      </c>
      <c r="E81" s="53">
        <v>500</v>
      </c>
      <c r="F81" s="34">
        <v>0</v>
      </c>
      <c r="G81" s="42">
        <v>600</v>
      </c>
    </row>
    <row r="82" spans="1:9" x14ac:dyDescent="0.25">
      <c r="B82" s="51" t="s">
        <v>105</v>
      </c>
      <c r="C82" s="52">
        <f t="shared" ref="C82" si="19">SUM(C81)</f>
        <v>0</v>
      </c>
      <c r="D82" s="38">
        <f t="shared" ref="D82:F82" si="20">SUM(D81)</f>
        <v>530</v>
      </c>
      <c r="E82" s="52">
        <f>SUM(E81)</f>
        <v>500</v>
      </c>
      <c r="F82" s="52">
        <f t="shared" si="20"/>
        <v>0</v>
      </c>
      <c r="G82" s="52">
        <f>SUM(G81)</f>
        <v>600</v>
      </c>
      <c r="I82" s="299">
        <f>SUM(G82-E82)/E82</f>
        <v>0.2</v>
      </c>
    </row>
    <row r="83" spans="1:9" x14ac:dyDescent="0.25">
      <c r="B83" s="27"/>
      <c r="D83" s="214"/>
      <c r="E83" s="56"/>
      <c r="G83" s="28"/>
    </row>
    <row r="84" spans="1:9" x14ac:dyDescent="0.25">
      <c r="A84" s="219" t="s">
        <v>106</v>
      </c>
      <c r="B84" s="218" t="s">
        <v>107</v>
      </c>
      <c r="C84" s="220">
        <f>SUM(C34,C45,C50,C54,C60,C78,C82)</f>
        <v>75800</v>
      </c>
      <c r="D84" s="223">
        <f>SUM(D34,D45,D50,D54,D60,D78,D82)</f>
        <v>45796.520000000004</v>
      </c>
      <c r="E84" s="220">
        <f>SUM(E34,E45,E50,E54,E60,E78,E82)</f>
        <v>63650</v>
      </c>
      <c r="F84" s="220">
        <f>SUM(F34,F45,F50,F54,F60,F78,F82)</f>
        <v>24738.81</v>
      </c>
      <c r="G84" s="220">
        <f>SUM(G34,G45,G50,G54,G60,G78,G82)</f>
        <v>68850</v>
      </c>
      <c r="H84" s="219"/>
      <c r="I84" s="298">
        <f>SUM(G84-E84)/E84</f>
        <v>8.1696779261586805E-2</v>
      </c>
    </row>
    <row r="85" spans="1:9" x14ac:dyDescent="0.25">
      <c r="A85" s="27"/>
      <c r="D85" s="214"/>
      <c r="E85" s="56"/>
      <c r="G85" s="28"/>
    </row>
    <row r="86" spans="1:9" x14ac:dyDescent="0.25">
      <c r="A86" s="29" t="s">
        <v>112</v>
      </c>
      <c r="D86" s="214"/>
      <c r="E86" s="56"/>
      <c r="G86" s="28"/>
    </row>
    <row r="87" spans="1:9" x14ac:dyDescent="0.25">
      <c r="A87" s="27" t="s">
        <v>113</v>
      </c>
      <c r="C87" s="36">
        <v>2000</v>
      </c>
      <c r="D87" s="214">
        <v>607.33000000000004</v>
      </c>
      <c r="E87" s="119">
        <v>2000</v>
      </c>
      <c r="F87" s="34">
        <v>0</v>
      </c>
      <c r="G87" s="41">
        <v>2000</v>
      </c>
    </row>
    <row r="88" spans="1:9" x14ac:dyDescent="0.25">
      <c r="A88" s="27" t="s">
        <v>279</v>
      </c>
      <c r="C88" s="50">
        <v>25</v>
      </c>
      <c r="D88" s="214">
        <v>0</v>
      </c>
      <c r="E88" s="228">
        <v>25</v>
      </c>
      <c r="F88" s="33">
        <v>0</v>
      </c>
      <c r="G88" s="115">
        <v>25</v>
      </c>
    </row>
    <row r="89" spans="1:9" x14ac:dyDescent="0.25">
      <c r="A89" s="27" t="s">
        <v>114</v>
      </c>
      <c r="C89" s="36">
        <v>4500</v>
      </c>
      <c r="D89" s="214">
        <v>5336.58</v>
      </c>
      <c r="E89" s="119">
        <v>5500</v>
      </c>
      <c r="F89" s="36">
        <v>1126.04</v>
      </c>
      <c r="G89" s="41">
        <v>5500</v>
      </c>
    </row>
    <row r="90" spans="1:9" x14ac:dyDescent="0.25">
      <c r="A90" s="27" t="s">
        <v>280</v>
      </c>
      <c r="C90" s="36">
        <v>1000</v>
      </c>
      <c r="D90" s="214">
        <v>0</v>
      </c>
      <c r="E90" s="139">
        <v>0</v>
      </c>
      <c r="F90" s="33">
        <v>0</v>
      </c>
      <c r="G90" s="35">
        <v>0</v>
      </c>
    </row>
    <row r="91" spans="1:9" x14ac:dyDescent="0.25">
      <c r="A91" s="27" t="s">
        <v>281</v>
      </c>
      <c r="C91" s="36">
        <v>8000</v>
      </c>
      <c r="D91" s="214">
        <v>6430.53</v>
      </c>
      <c r="E91" s="119">
        <v>8000</v>
      </c>
      <c r="F91" s="36">
        <v>575.9</v>
      </c>
      <c r="G91" s="41">
        <v>8000</v>
      </c>
    </row>
    <row r="92" spans="1:9" x14ac:dyDescent="0.25">
      <c r="A92" s="27" t="s">
        <v>282</v>
      </c>
      <c r="C92" s="36">
        <v>2000</v>
      </c>
      <c r="D92" s="214">
        <v>0</v>
      </c>
      <c r="E92" s="139">
        <v>0</v>
      </c>
      <c r="F92" s="33">
        <v>0</v>
      </c>
      <c r="G92" s="35">
        <v>0</v>
      </c>
    </row>
    <row r="93" spans="1:9" x14ac:dyDescent="0.25">
      <c r="A93" s="27" t="s">
        <v>116</v>
      </c>
      <c r="C93" s="36">
        <v>1000</v>
      </c>
      <c r="D93" s="214">
        <v>0</v>
      </c>
      <c r="E93" s="139">
        <v>0</v>
      </c>
      <c r="F93" s="33">
        <v>0</v>
      </c>
      <c r="G93" s="35">
        <v>0</v>
      </c>
    </row>
    <row r="94" spans="1:9" x14ac:dyDescent="0.25">
      <c r="B94" s="51" t="s">
        <v>112</v>
      </c>
      <c r="C94" s="55">
        <f t="shared" ref="C94" si="21">SUM(C87:C93)</f>
        <v>18525</v>
      </c>
      <c r="D94" s="38">
        <f t="shared" ref="D94:F94" si="22">SUM(D87:D93)</f>
        <v>12374.439999999999</v>
      </c>
      <c r="E94" s="55">
        <f>SUM(E87:E93)</f>
        <v>15525</v>
      </c>
      <c r="F94" s="55">
        <f t="shared" si="22"/>
        <v>1701.94</v>
      </c>
      <c r="G94" s="55">
        <f>SUM(G87:G93)</f>
        <v>15525</v>
      </c>
      <c r="I94" s="299">
        <f>SUM(G94-E94)/E94</f>
        <v>0</v>
      </c>
    </row>
    <row r="95" spans="1:9" x14ac:dyDescent="0.25">
      <c r="B95" s="29"/>
      <c r="C95" s="30"/>
      <c r="D95" s="214"/>
      <c r="E95" s="120"/>
      <c r="F95" s="36"/>
      <c r="G95" s="32"/>
    </row>
    <row r="96" spans="1:9" x14ac:dyDescent="0.25">
      <c r="A96" s="29" t="s">
        <v>120</v>
      </c>
      <c r="D96" s="214"/>
      <c r="E96" s="56"/>
      <c r="G96" s="28"/>
    </row>
    <row r="97" spans="1:18" x14ac:dyDescent="0.25">
      <c r="A97" s="27" t="s">
        <v>121</v>
      </c>
      <c r="C97" s="50">
        <v>25</v>
      </c>
      <c r="D97" s="214">
        <v>0</v>
      </c>
      <c r="E97" s="139">
        <v>0</v>
      </c>
      <c r="F97" s="33">
        <v>0</v>
      </c>
      <c r="G97" s="35">
        <v>0</v>
      </c>
    </row>
    <row r="98" spans="1:18" x14ac:dyDescent="0.25">
      <c r="A98" s="27" t="s">
        <v>175</v>
      </c>
      <c r="C98" s="34">
        <v>200</v>
      </c>
      <c r="D98" s="214">
        <v>0</v>
      </c>
      <c r="E98" s="53">
        <v>250</v>
      </c>
      <c r="F98" s="33">
        <v>62</v>
      </c>
      <c r="G98" s="42">
        <v>250</v>
      </c>
    </row>
    <row r="99" spans="1:18" x14ac:dyDescent="0.25">
      <c r="B99" s="51" t="s">
        <v>283</v>
      </c>
      <c r="C99" s="52">
        <f t="shared" ref="C99" si="23">SUM(C97:C98)</f>
        <v>225</v>
      </c>
      <c r="D99" s="38">
        <f t="shared" ref="D99:F99" si="24">SUM(D97:D98)</f>
        <v>0</v>
      </c>
      <c r="E99" s="52">
        <f>SUM(E97:E98)</f>
        <v>250</v>
      </c>
      <c r="F99" s="52">
        <f t="shared" si="24"/>
        <v>62</v>
      </c>
      <c r="G99" s="52">
        <f>SUM(G97:G98)</f>
        <v>250</v>
      </c>
      <c r="I99" s="299">
        <f>SUM(G99-E99)/E99</f>
        <v>0</v>
      </c>
    </row>
    <row r="100" spans="1:18" x14ac:dyDescent="0.25">
      <c r="B100" s="27"/>
      <c r="C100" s="34"/>
      <c r="D100" s="214"/>
      <c r="E100" s="53"/>
      <c r="F100" s="33"/>
      <c r="G100" s="42"/>
    </row>
    <row r="101" spans="1:18" x14ac:dyDescent="0.25">
      <c r="A101" s="219" t="s">
        <v>433</v>
      </c>
      <c r="B101" s="218"/>
      <c r="C101" s="221">
        <f>SUM(C94,C99)</f>
        <v>18750</v>
      </c>
      <c r="D101" s="223">
        <f>SUM(D94,D99)</f>
        <v>12374.439999999999</v>
      </c>
      <c r="E101" s="221">
        <f>SUM(E94,E99)</f>
        <v>15775</v>
      </c>
      <c r="F101" s="221">
        <f>SUM(F94,F99)</f>
        <v>1763.94</v>
      </c>
      <c r="G101" s="221">
        <f>SUM(G94,G99)</f>
        <v>15775</v>
      </c>
      <c r="H101" s="219"/>
      <c r="I101" s="298">
        <f>SUM(G101-E101)/E101</f>
        <v>0</v>
      </c>
    </row>
    <row r="102" spans="1:18" x14ac:dyDescent="0.25">
      <c r="B102" s="29"/>
      <c r="C102" s="30"/>
      <c r="D102" s="31"/>
      <c r="E102" s="120"/>
      <c r="F102" s="36"/>
      <c r="G102" s="120"/>
    </row>
    <row r="103" spans="1:18" x14ac:dyDescent="0.25">
      <c r="A103" s="17" t="s">
        <v>43</v>
      </c>
      <c r="D103" s="18" t="s">
        <v>44</v>
      </c>
      <c r="E103" s="19"/>
      <c r="G103" s="19" t="s">
        <v>126</v>
      </c>
      <c r="H103" s="20"/>
      <c r="R103" s="20"/>
    </row>
    <row r="104" spans="1:18" x14ac:dyDescent="0.25">
      <c r="A104" s="17"/>
      <c r="H104" s="20"/>
      <c r="R104" s="20"/>
    </row>
    <row r="105" spans="1:18" x14ac:dyDescent="0.25">
      <c r="D105" s="21" t="s">
        <v>45</v>
      </c>
    </row>
    <row r="106" spans="1:18" x14ac:dyDescent="0.25">
      <c r="C106" s="88">
        <v>2016</v>
      </c>
      <c r="D106" s="88">
        <v>2016</v>
      </c>
      <c r="E106" s="227">
        <v>2017</v>
      </c>
      <c r="F106" s="88">
        <v>2017</v>
      </c>
      <c r="G106" s="90">
        <v>2018</v>
      </c>
      <c r="I106" s="93" t="s">
        <v>46</v>
      </c>
    </row>
    <row r="107" spans="1:18" x14ac:dyDescent="0.25">
      <c r="C107" s="21" t="s">
        <v>47</v>
      </c>
      <c r="D107" s="21" t="s">
        <v>48</v>
      </c>
      <c r="E107" s="124" t="s">
        <v>47</v>
      </c>
      <c r="F107" s="94" t="s">
        <v>415</v>
      </c>
      <c r="G107" s="95" t="s">
        <v>414</v>
      </c>
      <c r="I107" s="93" t="s">
        <v>268</v>
      </c>
    </row>
    <row r="108" spans="1:18" x14ac:dyDescent="0.25">
      <c r="A108" s="27" t="s">
        <v>284</v>
      </c>
      <c r="D108" s="31"/>
      <c r="E108" s="56"/>
      <c r="G108" s="28"/>
    </row>
    <row r="109" spans="1:18" x14ac:dyDescent="0.25">
      <c r="A109" s="29" t="s">
        <v>128</v>
      </c>
      <c r="D109" s="31"/>
      <c r="E109" s="56"/>
      <c r="G109" s="28"/>
    </row>
    <row r="110" spans="1:18" x14ac:dyDescent="0.25">
      <c r="A110" s="27" t="s">
        <v>178</v>
      </c>
      <c r="C110" s="36">
        <v>2000</v>
      </c>
      <c r="D110" s="31">
        <v>2000</v>
      </c>
      <c r="E110" s="119">
        <v>2000</v>
      </c>
      <c r="F110" s="33">
        <v>0</v>
      </c>
      <c r="G110" s="41">
        <v>2000</v>
      </c>
    </row>
    <row r="111" spans="1:18" x14ac:dyDescent="0.25">
      <c r="A111" s="27" t="s">
        <v>179</v>
      </c>
      <c r="C111" s="36">
        <v>1000</v>
      </c>
      <c r="D111" s="31">
        <v>1000</v>
      </c>
      <c r="E111" s="120">
        <v>10000</v>
      </c>
      <c r="F111" s="33">
        <v>0</v>
      </c>
      <c r="G111" s="32">
        <v>10000</v>
      </c>
    </row>
    <row r="112" spans="1:18" x14ac:dyDescent="0.25">
      <c r="D112" s="31"/>
      <c r="E112" s="56"/>
      <c r="G112" s="28"/>
    </row>
    <row r="113" spans="1:18" x14ac:dyDescent="0.25">
      <c r="A113" s="218" t="s">
        <v>132</v>
      </c>
      <c r="B113" s="218" t="s">
        <v>133</v>
      </c>
      <c r="C113" s="221">
        <f t="shared" ref="C113" si="25">SUM(C110:C112)</f>
        <v>3000</v>
      </c>
      <c r="D113" s="223">
        <f t="shared" ref="D113:F113" si="26">SUM(D110:D112)</f>
        <v>3000</v>
      </c>
      <c r="E113" s="221">
        <f>SUM(E110:E112)</f>
        <v>12000</v>
      </c>
      <c r="F113" s="221">
        <f t="shared" si="26"/>
        <v>0</v>
      </c>
      <c r="G113" s="221">
        <f>SUM(G110:G112)</f>
        <v>12000</v>
      </c>
      <c r="H113" s="219"/>
      <c r="I113" s="298">
        <f>SUM(G113-E113)/E113</f>
        <v>0</v>
      </c>
    </row>
    <row r="114" spans="1:18" x14ac:dyDescent="0.25">
      <c r="A114" s="46"/>
      <c r="B114" s="29"/>
      <c r="C114" s="118"/>
      <c r="D114" s="131"/>
      <c r="E114" s="118"/>
      <c r="F114" s="118"/>
      <c r="G114" s="118"/>
      <c r="H114" s="40"/>
      <c r="I114" s="177"/>
    </row>
    <row r="115" spans="1:18" x14ac:dyDescent="0.25">
      <c r="B115" s="121" t="s">
        <v>134</v>
      </c>
      <c r="C115" s="132">
        <f>SUM(C29,C84,C101,C113)</f>
        <v>390544</v>
      </c>
      <c r="D115" s="174">
        <f>SUM(D29,D84,D101,D113)</f>
        <v>331983.33000000007</v>
      </c>
      <c r="E115" s="132">
        <f>SUM(E29,E84,E101,E113)</f>
        <v>394274</v>
      </c>
      <c r="F115" s="132">
        <f>SUM(F29,F84,F101,F113)</f>
        <v>182203.33</v>
      </c>
      <c r="G115" s="132">
        <f>SUM(G29,G84,G101,G113)</f>
        <v>402364</v>
      </c>
      <c r="H115" s="81"/>
      <c r="I115" s="297">
        <f>SUM(G115-E115)/E115</f>
        <v>2.0518725556338994E-2</v>
      </c>
    </row>
    <row r="117" spans="1:18" x14ac:dyDescent="0.25">
      <c r="A117" s="40" t="s">
        <v>231</v>
      </c>
    </row>
    <row r="118" spans="1:18" x14ac:dyDescent="0.25">
      <c r="A118" s="75" t="s">
        <v>72</v>
      </c>
      <c r="B118" s="75" t="s">
        <v>135</v>
      </c>
      <c r="C118" s="77">
        <f>G29</f>
        <v>305739</v>
      </c>
      <c r="D118" s="74"/>
      <c r="E118" s="74"/>
      <c r="F118" s="74"/>
      <c r="G118" s="74"/>
      <c r="H118" s="74"/>
      <c r="I118" s="74"/>
    </row>
    <row r="119" spans="1:18" x14ac:dyDescent="0.25">
      <c r="A119" s="75" t="s">
        <v>106</v>
      </c>
      <c r="B119" s="75" t="s">
        <v>136</v>
      </c>
      <c r="C119" s="215">
        <f>G84</f>
        <v>68850</v>
      </c>
      <c r="D119" s="74"/>
      <c r="E119" s="74"/>
      <c r="F119" s="74"/>
      <c r="G119" s="74"/>
      <c r="H119" s="74"/>
      <c r="I119" s="74"/>
    </row>
    <row r="120" spans="1:18" x14ac:dyDescent="0.25">
      <c r="A120" s="75" t="s">
        <v>124</v>
      </c>
      <c r="B120" s="75" t="s">
        <v>137</v>
      </c>
      <c r="C120" s="216">
        <f>G101</f>
        <v>15775</v>
      </c>
      <c r="D120" s="74"/>
      <c r="E120" s="74"/>
      <c r="F120" s="74"/>
      <c r="G120" s="74"/>
      <c r="H120" s="74"/>
      <c r="I120" s="74"/>
    </row>
    <row r="121" spans="1:18" x14ac:dyDescent="0.25">
      <c r="A121" s="75" t="s">
        <v>132</v>
      </c>
      <c r="B121" s="75" t="s">
        <v>138</v>
      </c>
      <c r="C121" s="216">
        <f>G113</f>
        <v>12000</v>
      </c>
      <c r="D121" s="74"/>
      <c r="E121" s="74"/>
      <c r="F121" s="74"/>
      <c r="G121" s="74"/>
      <c r="H121" s="74"/>
      <c r="I121" s="74"/>
    </row>
    <row r="122" spans="1:18" x14ac:dyDescent="0.25">
      <c r="A122" s="75"/>
      <c r="B122" s="75"/>
      <c r="C122" s="74"/>
      <c r="D122" s="74"/>
      <c r="E122" s="74"/>
      <c r="F122" s="74"/>
      <c r="G122" s="74"/>
      <c r="H122" s="74"/>
      <c r="I122" s="74"/>
    </row>
    <row r="123" spans="1:18" x14ac:dyDescent="0.25">
      <c r="A123" s="74"/>
      <c r="B123" s="75" t="s">
        <v>139</v>
      </c>
      <c r="C123" s="77">
        <f>SUM(C118:C122)</f>
        <v>402364</v>
      </c>
      <c r="D123" s="74" t="s">
        <v>420</v>
      </c>
      <c r="E123" s="144"/>
      <c r="F123" s="74"/>
      <c r="G123" s="144">
        <f>SUM(G115-E115)</f>
        <v>8090</v>
      </c>
      <c r="H123" s="74"/>
      <c r="I123" s="74"/>
    </row>
    <row r="124" spans="1:18" x14ac:dyDescent="0.25">
      <c r="R124" s="20"/>
    </row>
    <row r="125" spans="1:18" x14ac:dyDescent="0.25">
      <c r="R125" s="20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Revenue and Expense Summary</vt:lpstr>
      <vt:lpstr>Tax Levy</vt:lpstr>
      <vt:lpstr>003-EMA</vt:lpstr>
      <vt:lpstr>004-PRCC</vt:lpstr>
      <vt:lpstr>005 - DA</vt:lpstr>
      <vt:lpstr>006 - Administration</vt:lpstr>
      <vt:lpstr>007- Finance</vt:lpstr>
      <vt:lpstr>008 - Buildings and Grounds</vt:lpstr>
      <vt:lpstr>010 - Deeds</vt:lpstr>
      <vt:lpstr>011 - Probate</vt:lpstr>
      <vt:lpstr>012 - Sheriff</vt:lpstr>
      <vt:lpstr>013 - Civil Process</vt:lpstr>
      <vt:lpstr>014 - UT Administration</vt:lpstr>
      <vt:lpstr>015 - IT</vt:lpstr>
      <vt:lpstr>018 - MSR Retirees</vt:lpstr>
      <vt:lpstr>019 - Health and Safety</vt:lpstr>
      <vt:lpstr>Depts. 22-40</vt:lpstr>
      <vt:lpstr>'003-EMA'!Print_Area</vt:lpstr>
      <vt:lpstr>'004-PRCC'!Print_Area</vt:lpstr>
      <vt:lpstr>'005 - DA'!Print_Area</vt:lpstr>
      <vt:lpstr>'006 - Administration'!Print_Area</vt:lpstr>
      <vt:lpstr>'007- Finance'!Print_Area</vt:lpstr>
      <vt:lpstr>'008 - Buildings and Grounds'!Print_Area</vt:lpstr>
      <vt:lpstr>'010 - Deeds'!Print_Area</vt:lpstr>
      <vt:lpstr>'011 - Probate'!Print_Area</vt:lpstr>
      <vt:lpstr>'012 - Sheriff'!Print_Area</vt:lpstr>
      <vt:lpstr>'013 - Civil Process'!Print_Area</vt:lpstr>
      <vt:lpstr>'014 - UT Administration'!Print_Area</vt:lpstr>
      <vt:lpstr>'015 - IT'!Print_Area</vt:lpstr>
      <vt:lpstr>'018 - MSR Retirees'!Print_Area</vt:lpstr>
      <vt:lpstr>'019 - Health and Safety'!Print_Area</vt:lpstr>
      <vt:lpstr>'Depts. 22-40'!Print_Area</vt:lpstr>
      <vt:lpstr>'Revenue and Expense Summary'!Print_Area</vt:lpstr>
      <vt:lpstr>'Tax Levy'!Print_Area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Alexander</dc:creator>
  <cp:lastModifiedBy>Mary Anne Hesseltine</cp:lastModifiedBy>
  <cp:lastPrinted>2020-05-01T16:18:19Z</cp:lastPrinted>
  <dcterms:created xsi:type="dcterms:W3CDTF">2017-04-28T20:17:30Z</dcterms:created>
  <dcterms:modified xsi:type="dcterms:W3CDTF">2020-05-04T13:39:06Z</dcterms:modified>
</cp:coreProperties>
</file>